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ise.envir.ee\Kasutajad$\KeM\49205062711\Documents\2. KORAK\2020-2021 aruanne\"/>
    </mc:Choice>
  </mc:AlternateContent>
  <workbookProtection workbookAlgorithmName="SHA-512" workbookHashValue="6ZQQm+eqPncTMG/ukZ8NED9fqpClLuRBVLRc7x5HWwBEiFqXsE8J62Woh2pnsXBCsB018ZICmilZucVev4CafQ==" workbookSaltValue="1d+11VpjNr3rg+gAKkXepQ==" workbookSpinCount="100000" lockStructure="1"/>
  <bookViews>
    <workbookView xWindow="0" yWindow="0" windowWidth="28800" windowHeight="12624"/>
  </bookViews>
  <sheets>
    <sheet name="Rak.plaan2018-2021_täitmine" sheetId="2" r:id="rId1"/>
    <sheet name="Kokkuvõte 20-21" sheetId="1" r:id="rId2"/>
  </sheets>
  <definedNames>
    <definedName name="_Toc530730174" localSheetId="0">'Rak.plaan2018-2021_täitmine'!$B$71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82" i="2" l="1"/>
  <c r="W82" i="2"/>
  <c r="Z81" i="2"/>
  <c r="Y81" i="2"/>
  <c r="AA81" i="2" s="1"/>
  <c r="U81" i="2"/>
  <c r="R81" i="2"/>
  <c r="Z80" i="2"/>
  <c r="Y80" i="2"/>
  <c r="AA80" i="2" s="1"/>
  <c r="V80" i="2"/>
  <c r="U80" i="2"/>
  <c r="R80" i="2"/>
  <c r="Y79" i="2"/>
  <c r="T79" i="2"/>
  <c r="Q79" i="2"/>
  <c r="R79" i="2" s="1"/>
  <c r="Z78" i="2"/>
  <c r="Y78" i="2"/>
  <c r="AA78" i="2" s="1"/>
  <c r="U78" i="2"/>
  <c r="R78" i="2"/>
  <c r="Z77" i="2"/>
  <c r="Y77" i="2"/>
  <c r="T77" i="2"/>
  <c r="S77" i="2"/>
  <c r="U77" i="2" s="1"/>
  <c r="Q77" i="2"/>
  <c r="P77" i="2"/>
  <c r="P70" i="2" s="1"/>
  <c r="G77" i="2"/>
  <c r="Z76" i="2"/>
  <c r="Y76" i="2"/>
  <c r="U76" i="2"/>
  <c r="V76" i="2" s="1"/>
  <c r="R76" i="2"/>
  <c r="Z75" i="2"/>
  <c r="Y75" i="2"/>
  <c r="AA75" i="2" s="1"/>
  <c r="U75" i="2"/>
  <c r="R75" i="2"/>
  <c r="V75" i="2" s="1"/>
  <c r="T74" i="2"/>
  <c r="U74" i="2" s="1"/>
  <c r="Q74" i="2"/>
  <c r="R74" i="2" s="1"/>
  <c r="J74" i="2"/>
  <c r="G74" i="2"/>
  <c r="Y74" i="2" s="1"/>
  <c r="Z73" i="2"/>
  <c r="AA73" i="2" s="1"/>
  <c r="Y73" i="2"/>
  <c r="U73" i="2"/>
  <c r="R73" i="2"/>
  <c r="V73" i="2" s="1"/>
  <c r="Z72" i="2"/>
  <c r="Y72" i="2"/>
  <c r="U72" i="2"/>
  <c r="R72" i="2"/>
  <c r="V72" i="2" s="1"/>
  <c r="T71" i="2"/>
  <c r="Z71" i="2" s="1"/>
  <c r="Q71" i="2"/>
  <c r="R71" i="2" s="1"/>
  <c r="J71" i="2"/>
  <c r="G71" i="2"/>
  <c r="Y71" i="2" s="1"/>
  <c r="S70" i="2"/>
  <c r="AA68" i="2"/>
  <c r="Z68" i="2"/>
  <c r="Y68" i="2"/>
  <c r="U68" i="2"/>
  <c r="R68" i="2"/>
  <c r="V68" i="2" s="1"/>
  <c r="L68" i="2"/>
  <c r="M68" i="2" s="1"/>
  <c r="I68" i="2"/>
  <c r="Z67" i="2"/>
  <c r="AA67" i="2" s="1"/>
  <c r="Y67" i="2"/>
  <c r="U67" i="2"/>
  <c r="V67" i="2" s="1"/>
  <c r="R67" i="2"/>
  <c r="L67" i="2"/>
  <c r="I67" i="2"/>
  <c r="M67" i="2" s="1"/>
  <c r="Z66" i="2"/>
  <c r="Y66" i="2"/>
  <c r="R66" i="2"/>
  <c r="V66" i="2" s="1"/>
  <c r="L66" i="2"/>
  <c r="I66" i="2"/>
  <c r="Z65" i="2"/>
  <c r="Y65" i="2"/>
  <c r="U65" i="2"/>
  <c r="R65" i="2"/>
  <c r="V65" i="2" s="1"/>
  <c r="L65" i="2"/>
  <c r="I65" i="2"/>
  <c r="Z64" i="2"/>
  <c r="Y64" i="2"/>
  <c r="AA64" i="2" s="1"/>
  <c r="R64" i="2"/>
  <c r="V64" i="2" s="1"/>
  <c r="L64" i="2"/>
  <c r="I64" i="2"/>
  <c r="M64" i="2" s="1"/>
  <c r="AA63" i="2"/>
  <c r="Z63" i="2"/>
  <c r="Y63" i="2"/>
  <c r="U63" i="2"/>
  <c r="R63" i="2"/>
  <c r="V63" i="2" s="1"/>
  <c r="L63" i="2"/>
  <c r="I63" i="2"/>
  <c r="M63" i="2" s="1"/>
  <c r="Z62" i="2"/>
  <c r="Y62" i="2"/>
  <c r="AA62" i="2" s="1"/>
  <c r="U62" i="2"/>
  <c r="R62" i="2"/>
  <c r="V62" i="2" s="1"/>
  <c r="L62" i="2"/>
  <c r="I62" i="2"/>
  <c r="Z61" i="2"/>
  <c r="Y61" i="2"/>
  <c r="L61" i="2"/>
  <c r="I61" i="2"/>
  <c r="T60" i="2"/>
  <c r="T59" i="2" s="1"/>
  <c r="S60" i="2"/>
  <c r="U60" i="2" s="1"/>
  <c r="U59" i="2" s="1"/>
  <c r="Q60" i="2"/>
  <c r="Q59" i="2" s="1"/>
  <c r="P60" i="2"/>
  <c r="P59" i="2" s="1"/>
  <c r="K60" i="2"/>
  <c r="Z60" i="2" s="1"/>
  <c r="J60" i="2"/>
  <c r="Y60" i="2" s="1"/>
  <c r="H60" i="2"/>
  <c r="G60" i="2"/>
  <c r="I60" i="2" s="1"/>
  <c r="I59" i="2" s="1"/>
  <c r="H59" i="2"/>
  <c r="G59" i="2"/>
  <c r="Z57" i="2"/>
  <c r="U57" i="2"/>
  <c r="V57" i="2" s="1"/>
  <c r="R57" i="2"/>
  <c r="L57" i="2"/>
  <c r="I57" i="2"/>
  <c r="M57" i="2" s="1"/>
  <c r="Y57" i="2" s="1"/>
  <c r="Z56" i="2"/>
  <c r="U56" i="2"/>
  <c r="R56" i="2"/>
  <c r="Y56" i="2" s="1"/>
  <c r="AA56" i="2" s="1"/>
  <c r="Z54" i="2"/>
  <c r="U54" i="2"/>
  <c r="R54" i="2"/>
  <c r="L54" i="2"/>
  <c r="I54" i="2"/>
  <c r="Z53" i="2"/>
  <c r="U53" i="2"/>
  <c r="R53" i="2"/>
  <c r="L53" i="2"/>
  <c r="I53" i="2"/>
  <c r="Z52" i="2"/>
  <c r="U52" i="2"/>
  <c r="R52" i="2"/>
  <c r="L52" i="2"/>
  <c r="I52" i="2"/>
  <c r="M52" i="2" s="1"/>
  <c r="Y52" i="2" s="1"/>
  <c r="AA52" i="2" s="1"/>
  <c r="Z51" i="2"/>
  <c r="U51" i="2"/>
  <c r="R51" i="2"/>
  <c r="L51" i="2"/>
  <c r="M51" i="2" s="1"/>
  <c r="I51" i="2"/>
  <c r="T50" i="2"/>
  <c r="T49" i="2" s="1"/>
  <c r="S50" i="2"/>
  <c r="S49" i="2" s="1"/>
  <c r="Q50" i="2"/>
  <c r="P50" i="2"/>
  <c r="K50" i="2"/>
  <c r="K49" i="2" s="1"/>
  <c r="J50" i="2"/>
  <c r="L50" i="2" s="1"/>
  <c r="L49" i="2" s="1"/>
  <c r="H50" i="2"/>
  <c r="H49" i="2" s="1"/>
  <c r="G50" i="2"/>
  <c r="G49" i="2" s="1"/>
  <c r="P49" i="2"/>
  <c r="AA47" i="2"/>
  <c r="Z47" i="2"/>
  <c r="Y47" i="2"/>
  <c r="U47" i="2"/>
  <c r="R47" i="2"/>
  <c r="V47" i="2" s="1"/>
  <c r="Z46" i="2"/>
  <c r="AA46" i="2" s="1"/>
  <c r="Y46" i="2"/>
  <c r="U46" i="2"/>
  <c r="V46" i="2" s="1"/>
  <c r="R46" i="2"/>
  <c r="T45" i="2"/>
  <c r="S45" i="2"/>
  <c r="U45" i="2" s="1"/>
  <c r="Q45" i="2"/>
  <c r="Z45" i="2" s="1"/>
  <c r="P45" i="2"/>
  <c r="J45" i="2"/>
  <c r="G45" i="2"/>
  <c r="Z44" i="2"/>
  <c r="Y44" i="2"/>
  <c r="AA44" i="2" s="1"/>
  <c r="U44" i="2"/>
  <c r="R44" i="2"/>
  <c r="V44" i="2" s="1"/>
  <c r="L44" i="2"/>
  <c r="I44" i="2"/>
  <c r="M44" i="2" s="1"/>
  <c r="Z43" i="2"/>
  <c r="AA43" i="2" s="1"/>
  <c r="Y43" i="2"/>
  <c r="V43" i="2"/>
  <c r="R43" i="2"/>
  <c r="L43" i="2"/>
  <c r="I43" i="2"/>
  <c r="M43" i="2" s="1"/>
  <c r="Z42" i="2"/>
  <c r="Y42" i="2"/>
  <c r="U42" i="2"/>
  <c r="R42" i="2"/>
  <c r="L42" i="2"/>
  <c r="I42" i="2"/>
  <c r="Z41" i="2"/>
  <c r="Y41" i="2"/>
  <c r="U41" i="2"/>
  <c r="V41" i="2" s="1"/>
  <c r="R41" i="2"/>
  <c r="L41" i="2"/>
  <c r="I41" i="2"/>
  <c r="M41" i="2" s="1"/>
  <c r="Z40" i="2"/>
  <c r="AA40" i="2" s="1"/>
  <c r="Y40" i="2"/>
  <c r="R40" i="2"/>
  <c r="V40" i="2" s="1"/>
  <c r="L40" i="2"/>
  <c r="I40" i="2"/>
  <c r="M40" i="2" s="1"/>
  <c r="T39" i="2"/>
  <c r="U39" i="2" s="1"/>
  <c r="S39" i="2"/>
  <c r="Q39" i="2"/>
  <c r="P39" i="2"/>
  <c r="K39" i="2"/>
  <c r="K28" i="2" s="1"/>
  <c r="J39" i="2"/>
  <c r="H39" i="2"/>
  <c r="G39" i="2"/>
  <c r="Y39" i="2" s="1"/>
  <c r="Z38" i="2"/>
  <c r="Y38" i="2"/>
  <c r="U38" i="2"/>
  <c r="R38" i="2"/>
  <c r="V38" i="2" s="1"/>
  <c r="L38" i="2"/>
  <c r="I38" i="2"/>
  <c r="M38" i="2" s="1"/>
  <c r="Z37" i="2"/>
  <c r="AA37" i="2" s="1"/>
  <c r="Y37" i="2"/>
  <c r="U37" i="2"/>
  <c r="V37" i="2" s="1"/>
  <c r="Z36" i="2"/>
  <c r="Y36" i="2"/>
  <c r="U36" i="2"/>
  <c r="R36" i="2"/>
  <c r="L36" i="2"/>
  <c r="I36" i="2"/>
  <c r="M36" i="2" s="1"/>
  <c r="Z35" i="2"/>
  <c r="Y35" i="2"/>
  <c r="U35" i="2"/>
  <c r="R35" i="2"/>
  <c r="L35" i="2"/>
  <c r="I35" i="2"/>
  <c r="L34" i="2"/>
  <c r="I34" i="2"/>
  <c r="Z33" i="2"/>
  <c r="Y33" i="2"/>
  <c r="U33" i="2"/>
  <c r="R33" i="2"/>
  <c r="L33" i="2"/>
  <c r="I33" i="2"/>
  <c r="M33" i="2" s="1"/>
  <c r="Z32" i="2"/>
  <c r="AA32" i="2" s="1"/>
  <c r="Y32" i="2"/>
  <c r="U32" i="2"/>
  <c r="R32" i="2"/>
  <c r="V32" i="2" s="1"/>
  <c r="L32" i="2"/>
  <c r="M32" i="2" s="1"/>
  <c r="I32" i="2"/>
  <c r="Z31" i="2"/>
  <c r="Y31" i="2"/>
  <c r="U31" i="2"/>
  <c r="R31" i="2"/>
  <c r="L31" i="2"/>
  <c r="I31" i="2"/>
  <c r="M31" i="2" s="1"/>
  <c r="Z30" i="2"/>
  <c r="AA30" i="2" s="1"/>
  <c r="Y30" i="2"/>
  <c r="U30" i="2"/>
  <c r="R30" i="2"/>
  <c r="V30" i="2" s="1"/>
  <c r="L30" i="2"/>
  <c r="M30" i="2" s="1"/>
  <c r="I30" i="2"/>
  <c r="T29" i="2"/>
  <c r="S29" i="2"/>
  <c r="S28" i="2" s="1"/>
  <c r="Q29" i="2"/>
  <c r="Q28" i="2" s="1"/>
  <c r="P29" i="2"/>
  <c r="K29" i="2"/>
  <c r="J29" i="2"/>
  <c r="L29" i="2" s="1"/>
  <c r="H29" i="2"/>
  <c r="H28" i="2" s="1"/>
  <c r="G29" i="2"/>
  <c r="G28" i="2" s="1"/>
  <c r="Y26" i="2"/>
  <c r="AA26" i="2" s="1"/>
  <c r="U26" i="2"/>
  <c r="U25" i="2" s="1"/>
  <c r="R26" i="2"/>
  <c r="I26" i="2"/>
  <c r="M26" i="2" s="1"/>
  <c r="T25" i="2"/>
  <c r="S25" i="2"/>
  <c r="Q25" i="2"/>
  <c r="P25" i="2"/>
  <c r="L25" i="2"/>
  <c r="K25" i="2"/>
  <c r="J25" i="2"/>
  <c r="H25" i="2"/>
  <c r="G25" i="2"/>
  <c r="Y25" i="2" s="1"/>
  <c r="M24" i="2"/>
  <c r="L24" i="2"/>
  <c r="I24" i="2"/>
  <c r="L23" i="2"/>
  <c r="I23" i="2"/>
  <c r="AA22" i="2"/>
  <c r="Z22" i="2"/>
  <c r="Y22" i="2"/>
  <c r="M22" i="2"/>
  <c r="L22" i="2"/>
  <c r="I22" i="2"/>
  <c r="Z21" i="2"/>
  <c r="Y21" i="2"/>
  <c r="U21" i="2"/>
  <c r="V21" i="2" s="1"/>
  <c r="R21" i="2"/>
  <c r="L21" i="2"/>
  <c r="M21" i="2" s="1"/>
  <c r="I21" i="2"/>
  <c r="Z20" i="2"/>
  <c r="Y20" i="2"/>
  <c r="AA20" i="2" s="1"/>
  <c r="U20" i="2"/>
  <c r="V20" i="2" s="1"/>
  <c r="R20" i="2"/>
  <c r="L20" i="2"/>
  <c r="I20" i="2"/>
  <c r="T19" i="2"/>
  <c r="S19" i="2"/>
  <c r="Q19" i="2"/>
  <c r="P19" i="2"/>
  <c r="P12" i="2" s="1"/>
  <c r="K19" i="2"/>
  <c r="L19" i="2" s="1"/>
  <c r="J19" i="2"/>
  <c r="H19" i="2"/>
  <c r="G19" i="2"/>
  <c r="Z18" i="2"/>
  <c r="Y18" i="2"/>
  <c r="U18" i="2"/>
  <c r="R18" i="2"/>
  <c r="V18" i="2" s="1"/>
  <c r="L18" i="2"/>
  <c r="M18" i="2" s="1"/>
  <c r="I18" i="2"/>
  <c r="Z17" i="2"/>
  <c r="Y17" i="2"/>
  <c r="AA17" i="2" s="1"/>
  <c r="U17" i="2"/>
  <c r="R17" i="2"/>
  <c r="L17" i="2"/>
  <c r="L13" i="2" s="1"/>
  <c r="I17" i="2"/>
  <c r="Z16" i="2"/>
  <c r="AA16" i="2" s="1"/>
  <c r="Y16" i="2"/>
  <c r="U16" i="2"/>
  <c r="R16" i="2"/>
  <c r="V16" i="2" s="1"/>
  <c r="Z15" i="2"/>
  <c r="Y15" i="2"/>
  <c r="U15" i="2"/>
  <c r="R15" i="2"/>
  <c r="V15" i="2" s="1"/>
  <c r="Z14" i="2"/>
  <c r="AA14" i="2" s="1"/>
  <c r="Y14" i="2"/>
  <c r="U14" i="2"/>
  <c r="R14" i="2"/>
  <c r="T13" i="2"/>
  <c r="S13" i="2"/>
  <c r="Q13" i="2"/>
  <c r="Q12" i="2" s="1"/>
  <c r="P13" i="2"/>
  <c r="K13" i="2"/>
  <c r="J13" i="2"/>
  <c r="J12" i="2" s="1"/>
  <c r="L12" i="2" s="1"/>
  <c r="H13" i="2"/>
  <c r="Z13" i="2" s="1"/>
  <c r="G13" i="2"/>
  <c r="G12" i="2" s="1"/>
  <c r="K12" i="2"/>
  <c r="Z10" i="2"/>
  <c r="Y10" i="2"/>
  <c r="AA10" i="2" s="1"/>
  <c r="U10" i="2"/>
  <c r="R10" i="2"/>
  <c r="V10" i="2" s="1"/>
  <c r="L10" i="2"/>
  <c r="I10" i="2"/>
  <c r="Z9" i="2"/>
  <c r="U9" i="2"/>
  <c r="P9" i="2"/>
  <c r="P4" i="2" s="1"/>
  <c r="J9" i="2"/>
  <c r="I9" i="2"/>
  <c r="Z8" i="2"/>
  <c r="AA8" i="2" s="1"/>
  <c r="Y8" i="2"/>
  <c r="L8" i="2"/>
  <c r="I8" i="2"/>
  <c r="M8" i="2" s="1"/>
  <c r="Z7" i="2"/>
  <c r="Y7" i="2"/>
  <c r="U7" i="2"/>
  <c r="R7" i="2"/>
  <c r="V7" i="2" s="1"/>
  <c r="L7" i="2"/>
  <c r="M7" i="2" s="1"/>
  <c r="I7" i="2"/>
  <c r="AA6" i="2"/>
  <c r="M6" i="2"/>
  <c r="L6" i="2"/>
  <c r="I6" i="2"/>
  <c r="Z5" i="2"/>
  <c r="Y5" i="2"/>
  <c r="AA5" i="2" s="1"/>
  <c r="U5" i="2"/>
  <c r="V5" i="2" s="1"/>
  <c r="R5" i="2"/>
  <c r="L5" i="2"/>
  <c r="I5" i="2"/>
  <c r="M5" i="2" s="1"/>
  <c r="T4" i="2"/>
  <c r="T3" i="2" s="1"/>
  <c r="S4" i="2"/>
  <c r="Q4" i="2"/>
  <c r="Q3" i="2" s="1"/>
  <c r="K4" i="2"/>
  <c r="H4" i="2"/>
  <c r="H3" i="2" s="1"/>
  <c r="G4" i="2"/>
  <c r="G3" i="2" s="1"/>
  <c r="K3" i="2"/>
  <c r="M66" i="2" l="1"/>
  <c r="AA77" i="2"/>
  <c r="AA15" i="2"/>
  <c r="U19" i="2"/>
  <c r="R39" i="2"/>
  <c r="V39" i="2" s="1"/>
  <c r="Y45" i="2"/>
  <c r="V54" i="2"/>
  <c r="J70" i="2"/>
  <c r="Y70" i="2" s="1"/>
  <c r="AA76" i="2"/>
  <c r="V78" i="2"/>
  <c r="AA60" i="2"/>
  <c r="AA7" i="2"/>
  <c r="M10" i="2"/>
  <c r="J28" i="2"/>
  <c r="L28" i="2" s="1"/>
  <c r="AA71" i="2"/>
  <c r="V26" i="2"/>
  <c r="V31" i="2"/>
  <c r="V33" i="2"/>
  <c r="P28" i="2"/>
  <c r="R28" i="2" s="1"/>
  <c r="R50" i="2"/>
  <c r="R49" i="2" s="1"/>
  <c r="V52" i="2"/>
  <c r="J59" i="2"/>
  <c r="Y59" i="2" s="1"/>
  <c r="AA66" i="2"/>
  <c r="M23" i="2"/>
  <c r="L39" i="2"/>
  <c r="R13" i="2"/>
  <c r="V81" i="2"/>
  <c r="AA18" i="2"/>
  <c r="I25" i="2"/>
  <c r="M25" i="2" s="1"/>
  <c r="U29" i="2"/>
  <c r="V36" i="2"/>
  <c r="Y53" i="2"/>
  <c r="AA53" i="2" s="1"/>
  <c r="S59" i="2"/>
  <c r="M61" i="2"/>
  <c r="M65" i="2"/>
  <c r="Z74" i="2"/>
  <c r="AA74" i="2" s="1"/>
  <c r="G70" i="2"/>
  <c r="AA21" i="2"/>
  <c r="T12" i="2"/>
  <c r="M42" i="2"/>
  <c r="J49" i="2"/>
  <c r="Y49" i="2" s="1"/>
  <c r="U50" i="2"/>
  <c r="U49" i="2" s="1"/>
  <c r="M53" i="2"/>
  <c r="R77" i="2"/>
  <c r="V77" i="2" s="1"/>
  <c r="Z79" i="2"/>
  <c r="AA79" i="2" s="1"/>
  <c r="R12" i="2"/>
  <c r="M20" i="2"/>
  <c r="V14" i="2"/>
  <c r="M17" i="2"/>
  <c r="M13" i="2" s="1"/>
  <c r="Y19" i="2"/>
  <c r="AA19" i="2" s="1"/>
  <c r="M34" i="2"/>
  <c r="AA38" i="2"/>
  <c r="V42" i="2"/>
  <c r="V53" i="2"/>
  <c r="AA61" i="2"/>
  <c r="AA72" i="2"/>
  <c r="U79" i="2"/>
  <c r="V79" i="2" s="1"/>
  <c r="AA57" i="2"/>
  <c r="Z19" i="2"/>
  <c r="U4" i="2"/>
  <c r="U3" i="2" s="1"/>
  <c r="Y9" i="2"/>
  <c r="AA9" i="2" s="1"/>
  <c r="V17" i="2"/>
  <c r="T28" i="2"/>
  <c r="Z28" i="2" s="1"/>
  <c r="M35" i="2"/>
  <c r="I39" i="2"/>
  <c r="M39" i="2" s="1"/>
  <c r="V51" i="2"/>
  <c r="M62" i="2"/>
  <c r="AA65" i="2"/>
  <c r="AA35" i="2"/>
  <c r="AA31" i="2"/>
  <c r="AA33" i="2"/>
  <c r="AA41" i="2"/>
  <c r="AA36" i="2"/>
  <c r="V35" i="2"/>
  <c r="AA42" i="2"/>
  <c r="AA45" i="2"/>
  <c r="V71" i="2"/>
  <c r="T82" i="2"/>
  <c r="V74" i="2"/>
  <c r="R4" i="2"/>
  <c r="P3" i="2"/>
  <c r="I28" i="2"/>
  <c r="M28" i="2" s="1"/>
  <c r="G82" i="2"/>
  <c r="U70" i="2"/>
  <c r="K82" i="2"/>
  <c r="Z3" i="2"/>
  <c r="Y51" i="2"/>
  <c r="AA51" i="2" s="1"/>
  <c r="L9" i="2"/>
  <c r="M9" i="2" s="1"/>
  <c r="Z25" i="2"/>
  <c r="AA25" i="2" s="1"/>
  <c r="Z39" i="2"/>
  <c r="AA39" i="2" s="1"/>
  <c r="M54" i="2"/>
  <c r="Y54" i="2" s="1"/>
  <c r="AA54" i="2" s="1"/>
  <c r="V56" i="2"/>
  <c r="T70" i="2"/>
  <c r="U71" i="2"/>
  <c r="I13" i="2"/>
  <c r="R19" i="2"/>
  <c r="V19" i="2" s="1"/>
  <c r="R45" i="2"/>
  <c r="V45" i="2" s="1"/>
  <c r="U13" i="2"/>
  <c r="I4" i="2"/>
  <c r="R60" i="2"/>
  <c r="L60" i="2"/>
  <c r="R9" i="2"/>
  <c r="V9" i="2" s="1"/>
  <c r="J4" i="2"/>
  <c r="Y4" i="2" s="1"/>
  <c r="AA4" i="2" s="1"/>
  <c r="Z4" i="2"/>
  <c r="S12" i="2"/>
  <c r="U12" i="2" s="1"/>
  <c r="V12" i="2" s="1"/>
  <c r="I29" i="2"/>
  <c r="M29" i="2" s="1"/>
  <c r="Y29" i="2"/>
  <c r="AA29" i="2" s="1"/>
  <c r="I50" i="2"/>
  <c r="Y50" i="2"/>
  <c r="Y13" i="2"/>
  <c r="AA13" i="2" s="1"/>
  <c r="Q49" i="2"/>
  <c r="Z49" i="2" s="1"/>
  <c r="Z50" i="2"/>
  <c r="K59" i="2"/>
  <c r="Z59" i="2" s="1"/>
  <c r="R29" i="2"/>
  <c r="Z29" i="2"/>
  <c r="S3" i="2"/>
  <c r="I19" i="2"/>
  <c r="M19" i="2" s="1"/>
  <c r="R25" i="2"/>
  <c r="V25" i="2" s="1"/>
  <c r="H12" i="2"/>
  <c r="Z12" i="2" s="1"/>
  <c r="Q70" i="2"/>
  <c r="U28" i="2" l="1"/>
  <c r="V28" i="2" s="1"/>
  <c r="AA59" i="2"/>
  <c r="V50" i="2"/>
  <c r="V49" i="2" s="1"/>
  <c r="P82" i="2"/>
  <c r="AA49" i="2"/>
  <c r="V29" i="2"/>
  <c r="V13" i="2"/>
  <c r="Y28" i="2"/>
  <c r="AA28" i="2" s="1"/>
  <c r="V60" i="2"/>
  <c r="V59" i="2" s="1"/>
  <c r="R59" i="2"/>
  <c r="L59" i="2"/>
  <c r="M60" i="2"/>
  <c r="M59" i="2" s="1"/>
  <c r="R3" i="2"/>
  <c r="V4" i="2"/>
  <c r="V3" i="2" s="1"/>
  <c r="Q82" i="2"/>
  <c r="M50" i="2"/>
  <c r="M49" i="2" s="1"/>
  <c r="I49" i="2"/>
  <c r="U82" i="2"/>
  <c r="AA50" i="2"/>
  <c r="S82" i="2"/>
  <c r="L4" i="2"/>
  <c r="L3" i="2" s="1"/>
  <c r="L82" i="2" s="1"/>
  <c r="J3" i="2"/>
  <c r="I3" i="2"/>
  <c r="Z70" i="2"/>
  <c r="AA70" i="2" s="1"/>
  <c r="R70" i="2"/>
  <c r="V70" i="2" s="1"/>
  <c r="H82" i="2"/>
  <c r="I12" i="2"/>
  <c r="M12" i="2" s="1"/>
  <c r="Z82" i="2"/>
  <c r="Y12" i="2"/>
  <c r="AA12" i="2" s="1"/>
  <c r="R82" i="2" l="1"/>
  <c r="V82" i="2"/>
  <c r="I82" i="2"/>
  <c r="M4" i="2"/>
  <c r="M3" i="2" s="1"/>
  <c r="M82" i="2" s="1"/>
  <c r="J82" i="2"/>
  <c r="Y3" i="2"/>
  <c r="Y82" i="2" l="1"/>
  <c r="AA3" i="2"/>
  <c r="AA82" i="2" s="1"/>
</calcChain>
</file>

<file path=xl/comments1.xml><?xml version="1.0" encoding="utf-8"?>
<comments xmlns="http://schemas.openxmlformats.org/spreadsheetml/2006/main">
  <authors>
    <author>Maria Leier</author>
  </authors>
  <commentList>
    <comment ref="P51" authorId="0" shapeId="0">
      <text>
        <r>
          <rPr>
            <b/>
            <sz val="9"/>
            <color indexed="81"/>
            <rFont val="Segoe UI"/>
            <family val="2"/>
            <charset val="186"/>
          </rPr>
          <t>Maria Leier:</t>
        </r>
        <r>
          <rPr>
            <sz val="9"/>
            <color indexed="81"/>
            <rFont val="Segoe UI"/>
            <family val="2"/>
            <charset val="186"/>
          </rPr>
          <t xml:space="preserve">
Kas plaani on üle vaadatud/muudetud vms? Kui ei, siis teha halliks ja panna "pole planeeritud". </t>
        </r>
      </text>
    </comment>
  </commentList>
</comments>
</file>

<file path=xl/sharedStrings.xml><?xml version="1.0" encoding="utf-8"?>
<sst xmlns="http://schemas.openxmlformats.org/spreadsheetml/2006/main" count="677" uniqueCount="394">
  <si>
    <t xml:space="preserve">Mitu % planeeritud kulust täideti? </t>
  </si>
  <si>
    <t>Strateegiline eesmärk</t>
  </si>
  <si>
    <t xml:space="preserve">Planeeritud </t>
  </si>
  <si>
    <t xml:space="preserve">Tegelik </t>
  </si>
  <si>
    <t xml:space="preserve">Vahe </t>
  </si>
  <si>
    <t>Kiirgusohutuse taristu</t>
  </si>
  <si>
    <t xml:space="preserve">Teadlikkus ja pädevus </t>
  </si>
  <si>
    <t>Radioaktiivsed jäätmed</t>
  </si>
  <si>
    <t>Hädaolukorrad ja valmisolek</t>
  </si>
  <si>
    <t>Looduslikud kiirgusallikad</t>
  </si>
  <si>
    <t>Meditsiinikiiritus</t>
  </si>
  <si>
    <t>-</t>
  </si>
  <si>
    <t>KOKKU</t>
  </si>
  <si>
    <t>2020-2021</t>
  </si>
  <si>
    <t>LEGEND:</t>
  </si>
  <si>
    <t xml:space="preserve">TEGEVUS LÕPETATUD, KÕIK OK. </t>
  </si>
  <si>
    <t xml:space="preserve">POLE LÕPETATUD </t>
  </si>
  <si>
    <t>POLE ALUSTATUD</t>
  </si>
  <si>
    <t>POLE PLANEERITUD</t>
  </si>
  <si>
    <t>SISEND VAJALIK</t>
  </si>
  <si>
    <t>NR</t>
  </si>
  <si>
    <t>Eesmärk/Meede/Tegevus</t>
  </si>
  <si>
    <t>Indikaator/Tulemus</t>
  </si>
  <si>
    <t>EA liik</t>
  </si>
  <si>
    <t>Vastutaja (org)</t>
  </si>
  <si>
    <t>Algtase (aasta)</t>
  </si>
  <si>
    <t>Tegelik maksumus 2018</t>
  </si>
  <si>
    <t>Vahe 2018</t>
  </si>
  <si>
    <t xml:space="preserve"> Tegelik maksumus 2019</t>
  </si>
  <si>
    <t xml:space="preserve"> Vahe 2019</t>
  </si>
  <si>
    <t xml:space="preserve">Vahe kokku 2018 ja 2019 </t>
  </si>
  <si>
    <t xml:space="preserve">Täitmise seis (täidetud, alustatud, pole alustatud, pole planeeritud) </t>
  </si>
  <si>
    <t>Täpsustus 2019. a lõpu seisuga - konkreetsed tööd või tegevused, tegevuse edasi lükkumisel põhjendus</t>
  </si>
  <si>
    <t>Tegelik maksumus 2020</t>
  </si>
  <si>
    <t>Vahe 2020</t>
  </si>
  <si>
    <t xml:space="preserve"> Tegelik maksumus 2021</t>
  </si>
  <si>
    <t xml:space="preserve"> Vahe 2021</t>
  </si>
  <si>
    <t xml:space="preserve">Vahe kokku
2020-2021 </t>
  </si>
  <si>
    <t xml:space="preserve">Täitmise seis (jah, alustatud, pole alustatud, pole planeeritud) </t>
  </si>
  <si>
    <t>Täpsustus 2021. a lõpu seisuga - konkreetsed tööd või tegevused, tegevuse edasi lükkumisel põhjendus</t>
  </si>
  <si>
    <t>PLANEERITUD periood kokku</t>
  </si>
  <si>
    <t>TEGELIK 
periood kokku</t>
  </si>
  <si>
    <t>VAHE</t>
  </si>
  <si>
    <t>Seos teiste valdkonna arengukavadega</t>
  </si>
  <si>
    <t>1.</t>
  </si>
  <si>
    <t>Tõhustatud on kiirgusohutuse taristu toimimine</t>
  </si>
  <si>
    <t xml:space="preserve">1.1. </t>
  </si>
  <si>
    <t>Meede: Ioniseerivast kiirgusest tulenevate ohutusnormide tagamiseks vajalike õigusaktide ja juhenddokumentide koostamine ja ajakohastamine rahvusvaheliste nõuete kohaselt</t>
  </si>
  <si>
    <t>1.1.1.</t>
  </si>
  <si>
    <t>Õigusaktide täiendamine</t>
  </si>
  <si>
    <t>Koostatud on vajalikud analüüsid ning õigusloomet on täiendatud</t>
  </si>
  <si>
    <t>KeM</t>
  </si>
  <si>
    <t>täidetud</t>
  </si>
  <si>
    <t>Pidev tegevus, tulemus on saavutatud</t>
  </si>
  <si>
    <t xml:space="preserve">täidetud </t>
  </si>
  <si>
    <t xml:space="preserve">KiS muudatus, määruste muudatused, kokku 8 määruse muutmist  </t>
  </si>
  <si>
    <t>1.1.2.</t>
  </si>
  <si>
    <t>Protseduuride väljatöötamine kiirgusohutuse järelevalve korraldamiseks.</t>
  </si>
  <si>
    <t>Kiirgusohutuse järelevalve korraldamiseks vajalikud protseduurid on väljatöötatud</t>
  </si>
  <si>
    <t>RE</t>
  </si>
  <si>
    <t>KKI</t>
  </si>
  <si>
    <t xml:space="preserve">Protseduurid on välja töötatud </t>
  </si>
  <si>
    <t xml:space="preserve">pole planeeritud </t>
  </si>
  <si>
    <t>1.1.3.</t>
  </si>
  <si>
    <t>Väljaarvamis- ja vabastamistasemete tuletamise aluste ühtlustamine mistahes radionukliide sisaldava materjali koguste osas</t>
  </si>
  <si>
    <t xml:space="preserve">On ühtlustatud väljaarvamis- ja vabastamistasemete tuletamise alused </t>
  </si>
  <si>
    <t>KeM, KeA</t>
  </si>
  <si>
    <t>alustatud</t>
  </si>
  <si>
    <t>2019. a alustati määruse koostamisega</t>
  </si>
  <si>
    <t>Uus määrus jõustus 30.08.2021</t>
  </si>
  <si>
    <t>1.1.4.</t>
  </si>
  <si>
    <t>Rahvusvaheliste auditite ettevalmistamine ja  läbiviimine</t>
  </si>
  <si>
    <t>IRRS järelmissioon ja ARTEMIS missioon on toimunud</t>
  </si>
  <si>
    <t>VF, RE</t>
  </si>
  <si>
    <t>KeM, KeA, KKI</t>
  </si>
  <si>
    <t>IRRS järelmissioon toimus 03.-09.03.2019 2019 ning ARTEMIS missioon toimus 24.03 – 01.04.2019.</t>
  </si>
  <si>
    <t>1.1.5.</t>
  </si>
  <si>
    <r>
      <t xml:space="preserve">Kiirgusmõõteseadmete kalibreerimiskeskuse (ingl </t>
    </r>
    <r>
      <rPr>
        <b/>
        <i/>
        <sz val="10"/>
        <color rgb="FF000000"/>
        <rFont val="Arial"/>
        <family val="2"/>
        <charset val="186"/>
      </rPr>
      <t>Secondary Standard Dosimetry Laboratory</t>
    </r>
    <r>
      <rPr>
        <b/>
        <sz val="10"/>
        <color rgb="FF000000"/>
        <rFont val="Arial"/>
        <family val="2"/>
        <charset val="186"/>
      </rPr>
      <t xml:space="preserve"> (SSDL)) rajamine.</t>
    </r>
  </si>
  <si>
    <t>Kalibreerimiskeskus on rajatud 2020.aastaks</t>
  </si>
  <si>
    <t>KIK,VF</t>
  </si>
  <si>
    <t>A.L.A.R.A.</t>
  </si>
  <si>
    <t>Tegevus on viibinud, kuna IAEA peatas 2019. aastal ajutiselt gammamõõteseadmete kalibreerimise süsteemi tarnijaga sõlmitud lepingu, sest tarnija ei suutnud nõuetekohaselt täita süsteemi valmistamise ja paigaldamise lepingud teises IAEA liikmesriigis. Peale sealsete takistuste ületamist jätkas IAEA 2019. a detsembris tarnijaga sõlmitud lepingu täitmist. Süsteem tarnitakse eeldatavalt 2020. aastal.</t>
  </si>
  <si>
    <t xml:space="preserve">alustatud </t>
  </si>
  <si>
    <t>Tarnitud on pinnasaaste mõõteseadmete (alfa- ja beetakiirgajate) kalibreerimise süsteem. Osaliselt on 2021 tarnitud keskuse üldiseks toimimiseks vajalikud abiseadmed. Gammamõõteseadmete kalibreerimise süsteemi tarnimise eelduseks on süsteemi valmimise järgne testimine tootja tehases. Neljandas kvartalis 2021 toimus testimine tootjast tingitud probleemide tõttu vaid osaliselt, mistõttu polnud süsteemi võimalik Eestisse tarnida. Testimine jätkub ja süsteem tarnitakse 2022. aastal.</t>
  </si>
  <si>
    <t xml:space="preserve">1.1.6. </t>
  </si>
  <si>
    <t>Riikliku kiirgustöötajate doosiregistri arendamine</t>
  </si>
  <si>
    <t>Kiirgustöötajate doosiregistri põhimäärus on uuendatud ja register on arendamisel</t>
  </si>
  <si>
    <t>KeA; KEMIT</t>
  </si>
  <si>
    <t xml:space="preserve">2019. a hankeleping sõlmitud. Vastu võetud tööde I etapp. </t>
  </si>
  <si>
    <r>
      <t xml:space="preserve"> </t>
    </r>
    <r>
      <rPr>
        <sz val="10"/>
        <color rgb="FF000000"/>
        <rFont val="Arial"/>
        <family val="2"/>
        <charset val="186"/>
      </rPr>
      <t xml:space="preserve">Register kasutusele võetud 12. juuni 2020. a., 2020. a vastu võetud tööde II etapp, 2021. aastal läbi viidud jätkuarendus ja hooldustööd.  </t>
    </r>
  </si>
  <si>
    <t xml:space="preserve">2. </t>
  </si>
  <si>
    <t>Tagatud on kiirgusohutusalane teadlikkus ja pädevuse suurendamine</t>
  </si>
  <si>
    <t>2.1.</t>
  </si>
  <si>
    <t>Meede: Kiirgusalase koolitusvaldkonna arendamine</t>
  </si>
  <si>
    <t>2.1.1.</t>
  </si>
  <si>
    <t>Riigiasutuste töötajatele mõeldud kiirgusalaste põhiteadmiste veebikursuse väljatöötamine</t>
  </si>
  <si>
    <t>Välja on töötatud riigiasutuste töötajatele mõeldud kiirgusalaste põhiteadmiste veebikursus</t>
  </si>
  <si>
    <t>pole planeeritud</t>
  </si>
  <si>
    <t xml:space="preserve">IAEA koostööprojekti koostamine, mis hõlmab ka koolitusmooduli välja töötamist </t>
  </si>
  <si>
    <t>2.1.2.</t>
  </si>
  <si>
    <t>Kiirgusohutust käsitleva loengukursuse avaliku-õigusliku kõrgkooli loodus- ja täppisteaduste valdkonna õppekavasse integreerimise võimalikkuse hindamine ning võimaluste leidmine</t>
  </si>
  <si>
    <t>Selleks, et suurendada inimeste teadlikkust kiirgusest ja luua võimalused, et kiirgusest huvitatu saaks kõrgkoolis omandada esmatasandi teadmised selles valdkonnas</t>
  </si>
  <si>
    <t xml:space="preserve"> KeM</t>
  </si>
  <si>
    <t xml:space="preserve">pole alustatud </t>
  </si>
  <si>
    <t xml:space="preserve">Pole alustatud, kuna keskenduti rakendusplaani teistele tegevustele. Tegevused lükkuvad KORAK rakendusplaani järgmisesse perioodi. </t>
  </si>
  <si>
    <t>2.1.3.</t>
  </si>
  <si>
    <t>Projekteerimise ja ehitusega seotud õppekavade täiendamine looduskiirguse (eelkõige radooni) valdkonnas</t>
  </si>
  <si>
    <t>suurendada selle valdkonna spetsialistide teadlikkus looduskiirgusest, eriti just radoonist ja radooni kaitsemeetmetest</t>
  </si>
  <si>
    <t>2.1.4.</t>
  </si>
  <si>
    <t>Regulaarsed kiirgusalased koolitused kirgussündmustes esmareageerijatele</t>
  </si>
  <si>
    <t>Koolitused on toimunud</t>
  </si>
  <si>
    <t>KeA**, PPA, PäA, TervA</t>
  </si>
  <si>
    <t>2019. a viidi läbi viis koolitust, kuid piisavat mahtu sellises formaadis pole võimalik saavutada</t>
  </si>
  <si>
    <t>Keskkonnaamet viis läbi koolituse demineerijatele 2021. aasta alguses, kuid seoses koroonakriisiga ei ole saavutatud vajalikku regulaarsust.  Päästeameti DEK kiirgusohutuse juhtivspetsialist osales kiirgusohutuse spetsialisti koolitusel 2021.  DEK viib läbi regulaarset kiirgusalast koolitust EOD1 kvalifikatsiooni kursuse ja CBRN õppepäevade raames.</t>
  </si>
  <si>
    <t>2.1.5.</t>
  </si>
  <si>
    <r>
      <t>Järelevalveametnike (TI j</t>
    </r>
    <r>
      <rPr>
        <b/>
        <sz val="10"/>
        <rFont val="Arial"/>
        <family val="2"/>
        <charset val="186"/>
      </rPr>
      <t>a KKI)</t>
    </r>
    <r>
      <rPr>
        <b/>
        <sz val="10"/>
        <color rgb="FFFF0000"/>
        <rFont val="Arial"/>
        <family val="2"/>
        <charset val="186"/>
      </rPr>
      <t xml:space="preserve"> </t>
    </r>
    <r>
      <rPr>
        <b/>
        <sz val="10"/>
        <color rgb="FF000000"/>
        <rFont val="Arial"/>
        <family val="2"/>
        <charset val="186"/>
      </rPr>
      <t>koolitamine</t>
    </r>
  </si>
  <si>
    <t>vähemalt 2 koolitust sellel perioodil</t>
  </si>
  <si>
    <t>KeA</t>
  </si>
  <si>
    <t xml:space="preserve">Osaliselt kiirgusseminari raames </t>
  </si>
  <si>
    <t>2020. aastal töötati välja juhendmaterjal järelevalveametnikele, 2021. a algul viis KeA läbi koolituse, kus osales 32 TI töötajat.</t>
  </si>
  <si>
    <t>2.2</t>
  </si>
  <si>
    <t>Meede: Inimeste teadlikkuse suurendamine ioniseeriva kiirguse võimalikest ohtudest ning ohtude vähendamise meetoditest</t>
  </si>
  <si>
    <t>2.2.1.</t>
  </si>
  <si>
    <t xml:space="preserve">Kiirgusalaste teabepäevade korraldamine </t>
  </si>
  <si>
    <t>Kiirgusalaseid teabepäevasid korraldatakse iga-aastaselt</t>
  </si>
  <si>
    <t>Teabepäevad mõlemal aastal toimunud</t>
  </si>
  <si>
    <t xml:space="preserve">2020. a koroona tõttu ei korraldatud, kuna loodeti 2021. aasta algul kontaktselt teabepäev läbi viia. Teabepäev viidi läbi siiski virtuaalselt, osales 30 inimest. </t>
  </si>
  <si>
    <t>2.2.2.</t>
  </si>
  <si>
    <t>Radoonialaste koolituste korraldamine kõrgendatud radooniriskiga aladel asuvate kohalike omavalitsuste ametnikele</t>
  </si>
  <si>
    <t>Korraldatud on vähemalt 1 koolitus sellel perioodil</t>
  </si>
  <si>
    <t>Aastal 2018 toimus kolm koolitust.</t>
  </si>
  <si>
    <t xml:space="preserve">2021. a läbi viidud üks koolitus KeA KOV koolitusprogrammi raames </t>
  </si>
  <si>
    <t>2.2.3.</t>
  </si>
  <si>
    <t>Veebipõhiste teabematerjalide koostamine elanikele kiirgushädaolukordades käitumisest;</t>
  </si>
  <si>
    <t>Koostatud on veebipõhised teabematerjalid</t>
  </si>
  <si>
    <t>KeA, KeM</t>
  </si>
  <si>
    <t xml:space="preserve">Materjalid on koostatud </t>
  </si>
  <si>
    <t>On antud sisendit Ole valmis” ja 1247 keskkondadele.</t>
  </si>
  <si>
    <t>2.2.4.</t>
  </si>
  <si>
    <t>Potentsiaalselt ohtlikest kiirgusallikatest teavitamise ja kokkukogumise kampaaniate regulaarne korraldamine</t>
  </si>
  <si>
    <t>Tuumamaterjali sisaldavate seadmete ja muude potentsiaalselt ohtlike radioaktiivsete jäätmete kokkukogumise kampaaniaid korraldatakse regulaarselt.</t>
  </si>
  <si>
    <t>KeM, A.L.A.R.A</t>
  </si>
  <si>
    <t>Pidev</t>
  </si>
  <si>
    <t xml:space="preserve">Kampaania viidi läbi 2019.a. </t>
  </si>
  <si>
    <t>2.2.5.</t>
  </si>
  <si>
    <t>Veebipõhiste teabematerjalide koostamine elanikele kiirgushädaolukordades käitumisest koos KKK-ga</t>
  </si>
  <si>
    <t>Avalikkust teavitatakse, kuidas tegutseda rahvusvahelise kiirgusõnnetuse korral. Avalikkust teavitataksekiirgusõnnetusega seotud ohtudest, ohtude vältimise juhistest ning õnnetuse ajal tegutsemise käitumisjuhistest. Vastav info on avaldatud Keskkonnaameti kodulehel ning vajadusel tehakse proaktiivset meediateavitust. Riskikommunikatsioon on osa Keskkonnaameti kommunikatsiooniplaani tegevuskavast.</t>
  </si>
  <si>
    <t>2020</t>
  </si>
  <si>
    <t>Veebipõhised teabematerjalid on koostatud.</t>
  </si>
  <si>
    <t>2.3.</t>
  </si>
  <si>
    <t>Meede: Kiirgusspetsialistide piisava arvu tagamine Eestis</t>
  </si>
  <si>
    <t>2.3.1.</t>
  </si>
  <si>
    <t>Kiirgusspetsialistide piisava arvu tagamine Eestis</t>
  </si>
  <si>
    <t>KeA-sse vähemalt ühe täiendava ametikoha loomine radooni spetsialisti KKI-sse vähemalt kahe kiirguse valdkonnale orienteeritud inspektori ametikoha loomine, KEM-i vähemalt ühe täiendava ametikoha loomine EL ja rahvusvaheliste kohustuste täitmiseks ning AS-i A.L.A.R.A. seoses  radioaktiivsete jäätmete lõppladustuspaiga rajamise ja Paldiski endise tuumaobjekti dekomissioneerimise eeluuringutega ühe täiendava ametikoha loomine.</t>
  </si>
  <si>
    <t xml:space="preserve">KeM, KeA; KKI; A.L.A.R.A. </t>
  </si>
  <si>
    <t>28</t>
  </si>
  <si>
    <t>Seoses KeA ja KKI kavandatud ühinemisega ei ole KKI-s kiirguse valdkonnale orienteeritud täiendavaid inspektori ametikohti loodud. Täiendavate töökohtade vajadus täpsustatakse asutuste ühendamise käigus. AS-i A.L.A.R.A on planeeritud kiirgusspetsialist tööle võtta 2020. aastal.</t>
  </si>
  <si>
    <t xml:space="preserve">AS A.L.A.R.A. võttis tööle ühe kiirguspetsialisti. KeA ja KeM osas personali suurendatud ei ole. </t>
  </si>
  <si>
    <t>3.</t>
  </si>
  <si>
    <t>Vähendatud on radioaktiivsete jäätmete ja nende käitlemisega seotud ohte</t>
  </si>
  <si>
    <t>3.1.</t>
  </si>
  <si>
    <t>Meede: Radioaktiivsete jäätmete tekke vähendamine ja nende ohutu vaheladustamise korraldamine</t>
  </si>
  <si>
    <t>3.1.1.</t>
  </si>
  <si>
    <t>Olemasoleva vaheladustuspaiga haldamine</t>
  </si>
  <si>
    <t>Vaheladustuspaik on hooldatud ja soovimatu ründe, mille tulemusel võib toimuda ümbritseva keskkonna saastumine, vastu kaitstud. Seireprogrammide täitmine ning vajadusel seiretulemustest lähtuvalt meetmekavade koostamine ja rakendamine.</t>
  </si>
  <si>
    <t>MKM, A.L.A.R.A.</t>
  </si>
  <si>
    <t>Vaheladustuspaiga füüsilise kaitse ja seire süsteemid on hooldatud ja toimivad. Pidev tegevus.</t>
  </si>
  <si>
    <t>Vaheladustuspaiga füüsilise kaitse ja seire süsteemid on hooldatud ja toimivad.</t>
  </si>
  <si>
    <t>3.1.2.</t>
  </si>
  <si>
    <r>
      <t>Radioaktiivsete jäätmete käitlemine</t>
    </r>
    <r>
      <rPr>
        <b/>
        <sz val="10"/>
        <color rgb="FF7030A0"/>
        <rFont val="Arial"/>
        <family val="2"/>
        <charset val="186"/>
      </rPr>
      <t xml:space="preserve"> </t>
    </r>
  </si>
  <si>
    <t>Radioaktiivsed jäätmed on nõuetekohaselt käideldud ja vaheladustatud.</t>
  </si>
  <si>
    <t>Radioaktiivsed jäätmed on nõuetekohaselt käideldud ja vaheladustatud. Pidev tegevus.</t>
  </si>
  <si>
    <t>3.1.3.</t>
  </si>
  <si>
    <t xml:space="preserve">Tammiku jäätmehoidla ohutustamise lõpule viimine </t>
  </si>
  <si>
    <t>Hoidla on ohutustatud - jäätmed on hoidlast eemaldatud, hoidla on saastusest puhastatud, lammutatud ning vabastatud üldiseks kasutamiseks.</t>
  </si>
  <si>
    <t>Hoidla katteehitis on lammutatud ning vabastatud ning hoidla on lammutatud.</t>
  </si>
  <si>
    <t>Jätkus Tammiku hoidlast aastatel 2009 kuni 2011 toodud eelsorteeritud jäätmete käitlemine ja ladustamine. Jätkati hoidla dekomissioneerimistöödega (saastusest puhastamise ja lammutamisega), sh. jätkati kiirgusohutushinnangu koostamisega, mis on vajalik hoidla ja selle territooriumi vabastamiseks kiirgusohutuse nõuete kohaldamisest.</t>
  </si>
  <si>
    <t>3.1.4.</t>
  </si>
  <si>
    <t>Jäätmete iseloomustamise süsteemi arendamine alfa- ja beetakiirgajate määramiseks</t>
  </si>
  <si>
    <t>Alfa- ja beetakiirgajate määramist võimaldavate mõõteseadmete soetamine, mõõtemetoodikate koostamine ja personali koolitamine (2019-2029).</t>
  </si>
  <si>
    <t>Aastaks 2018 tegevusi ei planeeritud. Teostatud on ettevalmistavad tegevused alfa- ja beetakiirgajate määramiseks.</t>
  </si>
  <si>
    <t xml:space="preserve">Tegevustega pole alustatud, sest vastavaid  mittepurustavaid meetodeid veel praktikas ei eksisteeri. </t>
  </si>
  <si>
    <t>3.1.5.</t>
  </si>
  <si>
    <t>Radioaktiivsete jäätmete vabastamiseks vajalike protseduuride väljatöötamine</t>
  </si>
  <si>
    <t>Peamised protseduurid radioaktiivsete jäätmete vabastamiseks on koostatud ja kooskõlastatud (2016-2019).</t>
  </si>
  <si>
    <t>Peamised protseduurid radioaktiivsete jäätmete vabastamiseks on loodud.</t>
  </si>
  <si>
    <t>3.1.6.</t>
  </si>
  <si>
    <t>Saastunud metallijäätmete kokkukogumine ja sulatamine</t>
  </si>
  <si>
    <t>Kokkukogutud saastunud metall iseloomustatakse ja saadetakse sulatmisele. Sulatamisest järgi jäänud kontsentreeritud jäätmed on nõuetekohaselt töödeldud ja pakendatud võimaldamaks nende edasist ladustamist vahe- või lõppladustuspaigas.</t>
  </si>
  <si>
    <t>VF</t>
  </si>
  <si>
    <t>KKM, A.L.A.R.A.</t>
  </si>
  <si>
    <t>Aastaks 2018 tegevusi ei planeeritud. 2019 toimus välisvahendite taotlemine ja alustati riigihanke alusdokumendi koostamisega.</t>
  </si>
  <si>
    <t>Alustati saastunud metallijäätmete sulatamise ettevalmistavate tegevustega. Teostati Paldiski objektil ladustatud saastunud metallijäätmete vastavuse kontroll sulatustehaste nõuetele ja alustati riigihangete alusdokumentide ja tehniliste kirjelduste koostamisega.</t>
  </si>
  <si>
    <t>3.1.7.</t>
  </si>
  <si>
    <t>Jäätmete käitlemise kvaliteedijuhtimissüsteemi arendamine</t>
  </si>
  <si>
    <t>Toimub pidev juhtimissüsteemi parendamine tagamaks radioaktiivsete jäätmete ohutut käitlemist.</t>
  </si>
  <si>
    <t>Juhtimissüsteemi käsiraamat ja sise-eeskirjad on üle vaadatud ja täiendatud.</t>
  </si>
  <si>
    <t>Juhtimissüsteemi käsiraamat ja sise-eeskirjad on ülevaadatud ja vajadusel täiendatud.</t>
  </si>
  <si>
    <t>3.1.8.</t>
  </si>
  <si>
    <t>Radioaktiivsete jäätmete käitlusseadmete pargi arendamine ja jäätmete ladustamiseks vajalike pakendite soetamine</t>
  </si>
  <si>
    <t>Radioaktiivsete jäätmete käitlusseadmete parki arendatakse järjepidevalt, mis võimaldab jäätmeid lõppladustamiseks sobivalt käidelda. Samuti on soetatud lõppladustamiseks vajalikud jäätmepakendid.</t>
  </si>
  <si>
    <t xml:space="preserve">Algtase 2021. a </t>
  </si>
  <si>
    <t xml:space="preserve">Tegevus on lükkunud edasi vastavalt RAJALA projekti ajakavale. </t>
  </si>
  <si>
    <t>3.1.9.</t>
  </si>
  <si>
    <t>Omanikuta kiirgusallikate käitlussüsteemi arendamine ja käigushoidmine</t>
  </si>
  <si>
    <t>Tagatud on omanikuta kiirgusallikate ohutu kokkukogumine ja nende järjepidev käitlemine.</t>
  </si>
  <si>
    <t>KIK</t>
  </si>
  <si>
    <t>MKM, SiM, KeM KeA, A.L.A.R.A.</t>
  </si>
  <si>
    <t>Süsteem on loodud ja toimib. Pidev tegevus.</t>
  </si>
  <si>
    <t>Süsteem on loodud ja toimib</t>
  </si>
  <si>
    <t>3.2.</t>
  </si>
  <si>
    <t>Meede: Radioaktiivsete jäätmete lõppladustuspaiga rajamise planeeringu (sh KSH) koostamine ja Paldiski endise tuumaobjekti reaktorisektsioonide dekomissioneerimise keskkonnamõju hindamine</t>
  </si>
  <si>
    <t>3.2.1.</t>
  </si>
  <si>
    <t>Radioaktiivsete jäätmete lõppladustuspaiga rajamiseks planeeringu ja KSH menetluse algatamine</t>
  </si>
  <si>
    <t>Planeering ja KSH on algatatud.</t>
  </si>
  <si>
    <t>RaM, KeM, MKM, KeA, A.L.A.R.A.</t>
  </si>
  <si>
    <t>Algtase 2019. Taotlus on esitatud.</t>
  </si>
  <si>
    <t xml:space="preserve">Lääne-Harju vallavolikogu algatas kohaliku omavalitsuse eriplaneeringu ja keskkonnamõju strateegilise hindamise 28.01.2020. a. 16.10. 2020 kuulutati välja hange, saabus üks pakkumus (u 1.4 mln eurot), mis ületas oluliselt eeldatavat maksumust (0.3 mln eurot).  Toimus TORT käskkirja muudatus, mille raames suurendati eelarvet ning eriplaneering jaotati I etapiks (2021-2023) ja II etapiks (2024-2025). II etapi jaoks vajalik lisarahastus u 0.6 mln eurot.  15.06.2021 kuulutati välja uus hange, mille eeldatav maksumus u 0.84 mln eurot. 13.10.2021 sõlmiti hankeleping maksumusega 364 200 eurot. Alustanud on kohaliku omavalitsuse eriplaneeringu asukoha eelvaliku lähteseisukohtade ja keskkonnamõju strateegilise hindamise väljatöötamise kavatsuse koostamisega.. </t>
  </si>
  <si>
    <t>3.2.2.</t>
  </si>
  <si>
    <r>
      <t>Radioaktiivsete jäätmete lõppladustuspaiga rajamiseks</t>
    </r>
    <r>
      <rPr>
        <b/>
        <sz val="10"/>
        <color rgb="FFFF0000"/>
        <rFont val="Arial"/>
        <family val="2"/>
        <charset val="186"/>
      </rPr>
      <t xml:space="preserve"> </t>
    </r>
    <r>
      <rPr>
        <b/>
        <sz val="10"/>
        <color rgb="FF000000"/>
        <rFont val="Arial"/>
        <family val="2"/>
        <charset val="186"/>
      </rPr>
      <t xml:space="preserve"> vajalike keskkonnauuringute tellimine</t>
    </r>
  </si>
  <si>
    <t>Teostatakse paiga asukoha valiku uuringud nagu näiteks tektoonilise omapära kaardistamine, seismiline analüüs, maapõue geoloogilis-litoloogilise koostise analüüs, maapinna reljeefi analüüs ja geodeetilised uuringud, hüdrogeoloogiliste tingimuste analüüs, klimaatiliste tingimuste uuring, keskkonna uuring (floora, fauna, liikide elupaigad, harjumused jne), sotsiaalse olukorra uuring (olulised kogukonnad, maa kasutusotstarve, maa omandiõigus, majanduslikud aspektid, kultuuriloolised aspektid jne), teede ja taristu analüüs jne.</t>
  </si>
  <si>
    <t>RaM, KeM (KeA), A.L.A.R.A.</t>
  </si>
  <si>
    <t>Algtase 2019 aasta, mil alustati välisvahendite taotlemise ning riigihanke alusdokumentide taotlemisega.</t>
  </si>
  <si>
    <t>Koostati riigihanke alusdokumendid ja tehniline kirjeldus tegevuste 3.2.2. ja 3.2.5. täitmiseks.
16.10.2020 kuulutati välja hange. Saabus üks pakkumus, mis ületas eeldatavat maksumust (u 5.6 mln eurot). Toimus TORT käskkirja muudatus, mille raames suurendati eelarvet ning vähendati tegevusi. 
26.05.2021 kuulutati välja teine hange, hankeleping sõlmiti 13.10.2021. Lepingu maksumus  5 946 444 eurot.
Alustatud on uuringute läbiviimisega – uuringute avakoosolek toimus 26.10.2021. a., alustatud on taustaandmete kogumisega ja uuringute läbiviijate poolt esitatud küsimustele vastamisega, valminud on Paldiski objekti, kui ühe potentsiaalse ja juba teada oleva lõpphoidla võimaliku asukoha, geofüüsikaliste uuringute aruanne ning alustatud on ettevalmistavate tegevustega ehitusgeoloogilise uuringu läbiviimiseks Paldiski objektil.</t>
  </si>
  <si>
    <t>3.2.3.</t>
  </si>
  <si>
    <t>Lõppladustuspaiga rajamise ja reaktorisektsioonide dekomissioneerimise kommunikatsioonistrateegia koostamine ja rakendamine</t>
  </si>
  <si>
    <t>Strateegia sätestab kommunikatsiooni eesmärgid ning identifitseerib sihtgrupid. Strateegia sisaldab kava tulevasteks tegevusteks. Edaspidi põhineb kommunikatsioon strateegial, mida regulaarselt üle vaadetakse ja vajadusel täiendatakse.</t>
  </si>
  <si>
    <t>RaM, KeM, MKM</t>
  </si>
  <si>
    <t>Algtase 2019. a.</t>
  </si>
  <si>
    <t>TORT käskkirja muudatusega on määratud KeM projekti partneriks. Kommunikatsioonipartneri hange kuulutati välja 04.06.2021.  Hankeleping sõlmiti 22.10.2021 maksumusega 120 000 eurot. 
10.06.2021 läbi viidud infopäev Lääne-Harju vallavalitsusele.
Alustatud on kommunikatsioonistrateegia aastani 2040, lühiajalise kommunikatsiooniplaani ning Paldiski objekti virtuaaltuuri ja droonivideo koostamisega.</t>
  </si>
  <si>
    <t>3.2.4.</t>
  </si>
  <si>
    <t xml:space="preserve">Paldiski endise tuumaobjekti reaktorisektsioonide dekomissioneerimise KMH algatamine </t>
  </si>
  <si>
    <t>KMH on algatatud.</t>
  </si>
  <si>
    <t>KeM, MKM, A.L.A.R.A.</t>
  </si>
  <si>
    <t>Algtase 2019. Otsiti võimalust KMH algatamiseks.</t>
  </si>
  <si>
    <t>TORT käskkirja muudatusega võeti reaktorsektsioonide likvideerimise KMH perioodist 2021-2023 välja. Tegevuse täitmine algab 2024. aastal. Kokku 2024-2025 perioodil lisarahastuse vajadus u 0,5 mln eurot</t>
  </si>
  <si>
    <t>3.2.5.</t>
  </si>
  <si>
    <t>Paldiski endise tuumaobjekti reaktorisektsioonide dekomissioneerimiseks vajalike uuringute tellimine</t>
  </si>
  <si>
    <t>Teostatakse uuringud nagu näiteks Paldiski objekti peahoone seisukorra insenertehniline uuring, reaktorisektsioonide radioloogiline uuring, reaktorisarkofaagide ja reaktorisektsioonide konstruktsiooni uuring jne.</t>
  </si>
  <si>
    <t>MKM, KeM (KeA), A.L.A.R.A.</t>
  </si>
  <si>
    <t>Algtase 2019. aasta, mil alustati välisvahendite taotlemise ning riigihanke alusdokumentide taotlemisega.</t>
  </si>
  <si>
    <t xml:space="preserve">Koostati riigihanke alusdokumendid ja tehniline kirjeldus tegevuste 3.2.2. ja 3.2.5. täitmiseks.
16.10.2020 kuulutati välja hange. Saabus üks pakkumus, mis ületas eeldatavat maksumust (u 5.6 mln eurot). Toimus TORT käskkirja muudatus, mille raames suurendati eelarvet ning vähendati tegevusi (võeti välja sektsioonide nn. läbivalgustamisega seotud kaks tegevust, mille täitmisega alustatakse 2024. aastal. Kokku 2024-2025 perioodil lisarahastuse vajadus u 2.4 mln eurot).
26.05.2021 kuulutati välja teine hange, hankeleping sõlmiti 13.10.2021. Lepingu maksumus  5 946 444 eurot.
Alustatud on uuringute läbiviimisega – uuringute avakoosolek toimus 26.10.2021. a., alustatud on taustaandmete kogumisega ja uuringute läbiviijate poolt esitatud küsimustele vastamisega.
</t>
  </si>
  <si>
    <t>3.3.</t>
  </si>
  <si>
    <t>Meede: Looduslikke radionukliide sisaldavate radioaktiivse materjali (NORMide) taaskasutamise ja käitlemise arendamine ja ladustamise korra loomine</t>
  </si>
  <si>
    <t>3.3.1.</t>
  </si>
  <si>
    <t>NORM-valdkonnaga seoses õigusaktide täiendamine</t>
  </si>
  <si>
    <t>Seoses NORM-valdkonnaga on õigusakte täiendatud</t>
  </si>
  <si>
    <t>keskkonnaministri määrus nr 56</t>
  </si>
  <si>
    <t xml:space="preserve">Kehtestati keskkonnaministri 25.08.2021 määrus nr 40 „Kiirgustegevuses kasutatavate või tekkivate radioaktiivsete ainete väljaarvamise ja vabastamise tingimused ning väljaarvamise ja vabastamise taotlusele esitatavad nõuded“ </t>
  </si>
  <si>
    <t>3.3.2.</t>
  </si>
  <si>
    <t>NORMide käitlemise valdkonna teadus- ja arendustegevuse toetamine parima võimaliku tehnoloogia väljatöötamiseks ja NORM käitlussüsteemi loomiseks sh käitluslahendustingimuste loomiseks.</t>
  </si>
  <si>
    <t>Toetatud on teadus- ja arendustegevust parima võimaliku tehnoloogia väljatöötamiseks ja NORM käitlussüsteemi loomiseks</t>
  </si>
  <si>
    <t>VF/KIK</t>
  </si>
  <si>
    <t xml:space="preserve">Osaletud LIFE projekti infopäeval, et viia end kurssi viimaste muudatustega NORMide teemal.Projekti peamiseks eesmärgiks on välja töötada veetöötlustehnoloogia, mille tulemusena tekib minimaalses koguses NORM-jäätmeid.   </t>
  </si>
  <si>
    <t xml:space="preserve">Ei ole teada, et NORM uuringuid eestis 2020-2021 sooviti läbi viia. Hetkel veel käimas LIFE projekt, mida pikendati 2021. a lõpuni COVID-19  tõttu. </t>
  </si>
  <si>
    <t>4.</t>
  </si>
  <si>
    <t>Tagatud on valmisolek kiirgussündmuste ennetamiseks ja lahendamiseks</t>
  </si>
  <si>
    <t>4.1.</t>
  </si>
  <si>
    <t>Meede: Kiirgushädaolukordade lahendamise plaani (HOLP) koostamine ja plaanikohase valmisoleku tagamine</t>
  </si>
  <si>
    <t>4.1.1.</t>
  </si>
  <si>
    <r>
      <t>Kiirgushädaolukordade lahendamise plaani koostamine</t>
    </r>
    <r>
      <rPr>
        <b/>
        <sz val="10"/>
        <color rgb="FFFF0000"/>
        <rFont val="Arial"/>
        <family val="2"/>
        <charset val="186"/>
      </rPr>
      <t xml:space="preserve"> </t>
    </r>
  </si>
  <si>
    <t>Uus plaan on kinnitatud</t>
  </si>
  <si>
    <t xml:space="preserve">Plaan on koostatud. </t>
  </si>
  <si>
    <t xml:space="preserve">Plaane uuendati 2021. aastal. </t>
  </si>
  <si>
    <t>STAK</t>
  </si>
  <si>
    <t>4.1.2.</t>
  </si>
  <si>
    <t>Kiirgus- või tuumaõnnetuste alastel õppustel osalemine ja nende korraldamine</t>
  </si>
  <si>
    <t>Õppusetel on osaletud ning korraldatud</t>
  </si>
  <si>
    <t>KEM, KeA</t>
  </si>
  <si>
    <t>Osaleti õppustel kui ka nende korraldamisel</t>
  </si>
  <si>
    <t xml:space="preserve">Üleriikliku lauaõppuse läbiviimine on viibinud seoses koroonakriisigga. Osaletud on rahvusvahelistel kommunikatsiooniõppustel. </t>
  </si>
  <si>
    <t>4.1.3.</t>
  </si>
  <si>
    <t>Keskkonnaameti mõõtevahendite ja kaitsevarustuse baasi uuendamine</t>
  </si>
  <si>
    <t>Keskkonnaameti mõõtevahendite ja kaitsevarustuse baas on uuendatud</t>
  </si>
  <si>
    <t>Mõõtevahendite ja kaitsevarustuse uuendamine ja hooldamine on olnud regulaarne.</t>
  </si>
  <si>
    <t>ISFP-40 projekti viidi läbi 2020, mahuga 150 000 €. 
Hädaolukorra kaitsevarustus 2020. aastal 3000 € ja 2021. aastal 1000 €. 
Mobiilaboratooriumi uued arvutid 2020. aastal 2000 € ja hooldus 2021. aasta lõpus 4600 €.</t>
  </si>
  <si>
    <t>4.1.4.</t>
  </si>
  <si>
    <t>Päästeameti mõõtevahendite ja kaitsevarustuse baas, mõõtevahendite ja saasteäratuseks vajalike seadmete baasi uuendamine</t>
  </si>
  <si>
    <t>Mõõtevahendite ja saasteärastuseks vajalike seadmete baas on uuendatud</t>
  </si>
  <si>
    <t>SiM, PäA</t>
  </si>
  <si>
    <t>2021. aasta soetatud otsenäiduga dosimeetritd, portatiivse kiirgusvärava komplekt, käsikiirguse mõõteseadmed, sõidukite saasteärastusväravad, CBRN filtreeriv kaitseriietus, Pääste komandodele 46 dosimeetrit</t>
  </si>
  <si>
    <t>4.1.5.</t>
  </si>
  <si>
    <t>Keskkonnainspektsiooni mõõtevahendite baasi uuendamine</t>
  </si>
  <si>
    <t>Mõõtevahendite baasi on uuendatud</t>
  </si>
  <si>
    <t>pole alustatud</t>
  </si>
  <si>
    <t>Seoses KeA ja KKI ühendamisega ei ole KKI mõõtevahendite baasi eraldi uuendamine otstarbekas, kuna KeA kiirgusosakonnal on vajalike mõõtevahendite baas olemas.</t>
  </si>
  <si>
    <t>Alates 2021. liideti Keskkonnaamet ja Keskkonnainspektsioon</t>
  </si>
  <si>
    <t>4.1.6.</t>
  </si>
  <si>
    <t>Maksu- ja Tolliameti mõõtevahendite ja kaitsevarustuse baasi uuendamine</t>
  </si>
  <si>
    <t>MTA</t>
  </si>
  <si>
    <t>Tegevusi aastateks 2018 ja 2019 ei planeeritud.</t>
  </si>
  <si>
    <t>4.1.7.</t>
  </si>
  <si>
    <t>Kiirgusohu varajase hoiatamise süsteemi töö ja toimepidevuse tagamine</t>
  </si>
  <si>
    <t>Kiirgusohu varajase hoiatamise süsteemi töö ja toimepidevus on tagatud</t>
  </si>
  <si>
    <t xml:space="preserve">Süsteemi töö ja toimepidevus on tagatud, toimub regulaarne hooldus. </t>
  </si>
  <si>
    <t>5.</t>
  </si>
  <si>
    <t>Vähendatud on looduslikest kiirgusallikatest tingitud ohte</t>
  </si>
  <si>
    <t>5.1.</t>
  </si>
  <si>
    <t>Meede: Looduslikest kiirgusallikatest tingitud ohtude minimeerimine</t>
  </si>
  <si>
    <t>5.1.1.</t>
  </si>
  <si>
    <t>Radooniriski osas täiendava uuringuvajadusega alade uuringumetoodika väljatöötamine</t>
  </si>
  <si>
    <t>Täiendava uuringuvajadusega aladel on väljatöötatud uuringumetoodika</t>
  </si>
  <si>
    <t>Uuringumetoodika on välja töötatud.</t>
  </si>
  <si>
    <t>5.1.2.</t>
  </si>
  <si>
    <t>Radooniriski osas täiendava uuringuvajadusega alade pinnaseõhu ja siseõhu radooniuuringute tegemine</t>
  </si>
  <si>
    <t>Pinnaseuuringud on tehtud vähemalt 11 KOVis, siseõhu mõõtmised on tehtud vähemalt 300 ruumis.</t>
  </si>
  <si>
    <t>KIK, RE</t>
  </si>
  <si>
    <t>KeM, KeA, EGT</t>
  </si>
  <si>
    <t>Aastal 2019 teostatud pinnaseuuringud kuues KOVis, siseõhu mõõtmisi kokku 31.</t>
  </si>
  <si>
    <t xml:space="preserve">2020. aastal viidi läbi II etapp, väljamakse 2021. aastal.  Pinnaseuuringud viidi läbi viiets KOV-is. Kärbete tõttu 2021. a III etapi töid ei toimu. </t>
  </si>
  <si>
    <t>5.1.4.</t>
  </si>
  <si>
    <t>Üleriigilise siseruumide õhu radooniuuringu läbiviimine</t>
  </si>
  <si>
    <t>Teostatud on üleriigiline radooniuuring</t>
  </si>
  <si>
    <t>KeM, Kea</t>
  </si>
  <si>
    <t>Riiklikke uuringuid ei ole läbi viidud, kuna uuringu vajaduse mahu hindamiseks tuleb eelkõige kindlaks teha hetkeseis. Selleks on vaja korrastada olemasolevate mõõtmistega andmebaas, mida ei olnud võimalik teha enne andmebaasi tarkvara uuendamist. Tarkvara on uuendatud ja andmete korrastamisega jõutakse lõpule 2020.a. Uuringu planeerimisega saab alustada 2021. a.</t>
  </si>
  <si>
    <t xml:space="preserve">2021. aastal sai Eesti IAEA tehnilise abi raames 1000 detektorit eesmärgiga alustada riikliku siseõhu-uuringuga. 2021. aastal sõlmiti leping uuringu I etapi läbiviimiseks,  töötati välja metoodika uuringu läbiviimiseks, koostati veebileht ning juhendid ja viidi läbi uuringus osalemise kampaania. </t>
  </si>
  <si>
    <t>5.1.6.</t>
  </si>
  <si>
    <t>Radooni mõõtetulemuste andmebaasi arendamine</t>
  </si>
  <si>
    <t>Radooni andmebaas on väljaarendatud</t>
  </si>
  <si>
    <t>KeA, KEMIT</t>
  </si>
  <si>
    <t>Aastal 2019 sõlmitud hankeleping Keskkonnaameti ja arendaja vahel</t>
  </si>
  <si>
    <t>2020. aasta alguses võeti kasutusele uus radooni mõõtetulemuste andmebaas.</t>
  </si>
  <si>
    <t>5.1.7.</t>
  </si>
  <si>
    <t>Keskkonnaameti radoonimõõteseadmete uuendamine</t>
  </si>
  <si>
    <t>Keskkonnaameti radoonimõõteseadmed on uuendatud</t>
  </si>
  <si>
    <t>Olemasolevad seadmed on olnud aastatel 2018 ja 2019 töökorras ning ei ole vajanud välja vahetamist. Mõõtmisvajadus on olnud kaetud ja täiendavate seadmete soetamine ei ole seega osutunud vajalikuks.</t>
  </si>
  <si>
    <t xml:space="preserve">Uus seade tarniti 2021. a novembris. </t>
  </si>
  <si>
    <t>5.1.8.</t>
  </si>
  <si>
    <t>Ehitusmaterjalide täiendavate radioloogiliste uuringute tegemine</t>
  </si>
  <si>
    <t>2013/59/Euratom art 75 probleemsete ehitusmaterjalide väljaselgitamine</t>
  </si>
  <si>
    <t xml:space="preserve">Uuring on läbi viidud ning 07.10.2020 tutvustati projekti tulemusi ka avalikkusele.  </t>
  </si>
  <si>
    <t>5.1.9.</t>
  </si>
  <si>
    <t>Joogivee määruse nr 82 rakendamise kontrollimine seoses radioloogiliste näitajate kontrollväärtuse ületamisega</t>
  </si>
  <si>
    <t>Parameetri kontrollväärtust ületavate veevärkide omanikud on teostanud kulu-tulu põhise tasuvusanalüüsi radionukliidide sisalduse vähendamise otstarbekuseks</t>
  </si>
  <si>
    <t>TervA</t>
  </si>
  <si>
    <t xml:space="preserve">Tegevusi ei ole toimunud, kuna oodati Tartu Ülikooli LIFE projekti tulemusi. LIFE projekt lõppes 2021. aasta sügisel. </t>
  </si>
  <si>
    <t>5.1.10.</t>
  </si>
  <si>
    <t>Sillamäe jäätmehoidla radioaktiivsuse seire  </t>
  </si>
  <si>
    <t>Saneerimisprojekti järelseire järjepidev tagamine</t>
  </si>
  <si>
    <t>KeM; AS Ökosil</t>
  </si>
  <si>
    <t>2015-….</t>
  </si>
  <si>
    <t>Seire ning hooldus on ettenähtud mahus läbi viidud. Alates aastast 2020. tuleb järelseire rahastus Keskkonnaministeeriumi eelarvest.</t>
  </si>
  <si>
    <t>Seire ning hooldus on ettenähtud mahus läbi viidud.</t>
  </si>
  <si>
    <t>6.</t>
  </si>
  <si>
    <t>Tagatud on meditsiinikiirituse põhjendatud kasutamine ja kiirgusohutus*</t>
  </si>
  <si>
    <t>6.1.</t>
  </si>
  <si>
    <t>Meede: Meditsiinikiirituse protseduuride põhjendatuse hindamiseks on kindlaks määratud jätkusuutlik ja ühtne korraldus</t>
  </si>
  <si>
    <t>6.1.1.</t>
  </si>
  <si>
    <t>Osapooltega läbirääkimise läbiviimine, mille tulemusena lepitakse kokku Eestile sobilik lahendus meditsiinikiirituse protseduuride üldise põhjendatuse tagamiseks.</t>
  </si>
  <si>
    <t>Üldise põhjendatuse hindamiseks on osapoolte vahel kokku lepitud parim ja optimaalseim lahendus. Sõltuvalt kokkulepitud lahendusvariandist on rakendatud tegevused, mille tulemusena toimub Eestis meditsiinikiirituse valdkonnas üldise põhjendatuse järjepidev hindamine</t>
  </si>
  <si>
    <t>SoM, KeA</t>
  </si>
  <si>
    <t xml:space="preserve">2018. a toimus koordinatsioonikoosolek IAEA projekti RER9147 raames. Üks projekti põhisuundadeks on just meditsiinikiirituse kasutamise põhjendatuse nõue. </t>
  </si>
  <si>
    <t>Euroopa Komisjon volitas Euroopa Eadioloogiaühingut (edaspidi ESR ) läbi viima koordineeritud auditit kompuutertomograafia uuringute põhjendatuse suhtes. Projektis osalevad järgmised riigid: Belgia, Eesti, Kreeka, Sloveenia, Soome, Taani ja Ungari. Projekt algas 7.aprillil 2021 ja kestab kuni 2024.aasta märtsini</t>
  </si>
  <si>
    <t>6.1.2.</t>
  </si>
  <si>
    <t>Sõltuvalt sobivast lahendusest edasiste tegevuste paika panemine tagamaks üldise põhjendatuse järjepidev hindamine.</t>
  </si>
  <si>
    <t>Edasised tegevused tagamaks üldise põhjendatuse järjepidev hindamine on paika pandud.</t>
  </si>
  <si>
    <t>Aastal 2019 alustati kiirgustegevusloa taotluse menetlemise juhendi koostamisega. Üks kiirgustegevusloa taotluse osa on kavandatava kiirgustegevuse põhjendamine.Tegevus ei asenda meditsiinikiirituse üldist põhjendatust, pigem tagab sellest tulenevate nõuete ühtlase rakendamise kiirgustegevuslubade menetlemisel.</t>
  </si>
  <si>
    <t xml:space="preserve">Tegevusega pole alustatud, kuna projekt veel kestab. </t>
  </si>
  <si>
    <t>6.2.</t>
  </si>
  <si>
    <t>Meede: Meditsiinikiirituse kliinilisel kasutamisel toimib kiirgusteadlikkuse, heade praktikavõtete kasutamise ja kiirgusohutuse põhimõtete järgimise edendamine, sellekohaste juhend- ja teabematerjalide väljatöötamine ning järelevalve</t>
  </si>
  <si>
    <t>6.2.1.</t>
  </si>
  <si>
    <t>Diagnostiliste referentsväärtuste kehtestamine, regulaarse ülevaatamise tagamine, DRL kehtestamiseks ja ülevaatamiseks vajalike täiendavate andmete kogumine, vajadusel diagnostiliste referentsväärtuste kogumiseks vajaliku juhendmaterjali uuendamine. Referentsprotseduuride ülevaatamine aastaks 2020.</t>
  </si>
  <si>
    <t>Referentsprotseduurid on üle vaadatud. Olemasolevaid diagnostilisi referentsväärtusi on vastavalt vajadusele uuendatud ning on kehtestatud uusi diagnostilisi referentsväärtusi</t>
  </si>
  <si>
    <t>Diagnostilised referentsväärtused kehtestati alles 2018. a lõpus, vahepeal neid uuendatud ei ole. Aastal 2019 oli tervishoiuteenuse osutajate (TTO) dooside teatamise protsent madal.</t>
  </si>
  <si>
    <t xml:space="preserve">2020 a. toimus patsientide dooside kogumine üle Eesti.   Esitatud andmed on hindamisel . 10.06.2021  toimus  IAEA korraldatud koosolek "Estonian DRL project" kust osalesid SoM, TeA,  rahvusvahelised eksperdid, TalTech ja KeA. Otsustati, et SoM suhtleb eksperdiga (Atte Lajunen, STUK) edaspidi otse ja annab tagasisiide tervishoiuasutustele </t>
  </si>
  <si>
    <t>6.2.2.</t>
  </si>
  <si>
    <t>Tegevuskava loomine. Tegevuskava alusel toimub tervise- ja tööministri 19. detsembri 2018. a määruse „Meditsiinikiirituse protseduuride kiirgusohutusnõuded, meditsiinikiirituse protseduuride kliinilise auditi nõuded ning diagnostilised referentsväärtused ja nende määramise nõuded“ meditsiinikiirituse kasutamise kliinilist kvaliteeti käsitlevate sätete täitmise kontrollimine, juurutamine ja edendamine.</t>
  </si>
  <si>
    <t>Tegevuskava on loodud</t>
  </si>
  <si>
    <t>TervA, KeA, KKI</t>
  </si>
  <si>
    <t>Aastal 2019 alustati läbirääkimisi ERÜ ja IAEA kliinilise auditi koolituse läbiviimiseks kohta. Kliinilise auditi kavandatud koolituse aeg oli nov-2020.</t>
  </si>
  <si>
    <t xml:space="preserve">Tegevuskava ei ole loodud. </t>
  </si>
  <si>
    <t>6.3.</t>
  </si>
  <si>
    <t>Meede: Meditsiinikiirituse protseduuride kliinilise auditi tegemiseks vajaliku pädevuse edendamine</t>
  </si>
  <si>
    <t>6.3.1.</t>
  </si>
  <si>
    <t>Kliinilise auditite läbiviijate koolitajate koolitamine</t>
  </si>
  <si>
    <t>Kliinilise auditite läbiviijate koolitajad on koolitatud</t>
  </si>
  <si>
    <t>KeA, SoM, TervA</t>
  </si>
  <si>
    <t>Keskkonnaamet koostöös IAEA, TalTech, Eesti Radioloogiaühinguga viisid 2021. aastal tervishoitöötajatele läbi kliinilise auditi koolituse.</t>
  </si>
  <si>
    <t>6.4.</t>
  </si>
  <si>
    <t>Meede: Meditsiinikiiritusest saadava aastase elanikudoosi taseme hindamise juurutamine</t>
  </si>
  <si>
    <t>6.4.1.</t>
  </si>
  <si>
    <t>Klassifikaatori kasutusele võtmine tervishoiuteenuse osutajate poolt ja tervise infosüsteemi statistika mooduli arendamine</t>
  </si>
  <si>
    <t>Loodud on kõiki osapooli rahuldav radioloogiliste uuringute klassifikaator, mille tervishoiuteenuse osutajad on oma infosüsteemides kasutusele võtnud.</t>
  </si>
  <si>
    <t>SoM</t>
  </si>
  <si>
    <t>6.4.2.</t>
  </si>
  <si>
    <t>Meditsiinikiiritusest saadava aastase elanikudoosi taseme hindamise eest vastutava asutuse määramine sõltuvalt tervise infosüsteemi statistika moodulisse ligipääsuga seotud piirangutest</t>
  </si>
  <si>
    <t>Kokku on lepitud elanikudoosi taseme hindamise eest vastutav asutus.</t>
  </si>
  <si>
    <t>SoM, KeM</t>
  </si>
  <si>
    <t>Vastutav asutus on Terviseamet.</t>
  </si>
  <si>
    <t>* Eesmärgi "Tagatud on meditsiinikiirituse põhjendatud kasutamine ja kiirgusohutus" täitmiseks kajastatud summad on toodud KeM haldusala kohta</t>
  </si>
  <si>
    <t>**Peavastutaja</t>
  </si>
  <si>
    <t xml:space="preserve">Väljatöötamisel on uue põlvkonna tervise infosüsteem upTIS, kus ühe alaprojektina vaadatakse üle ka klassifikaatorid. </t>
  </si>
  <si>
    <t xml:space="preserve">Vastutav asutus on Terviseamet. </t>
  </si>
  <si>
    <t xml:space="preserve">Mõlemal aastal on toimunud kiirgusmonitoride korraline hooldus igas piiripunktis. 2021. aastal saadi USA-st abi korras kuus uut käsiseadet, mis on jagatud samuti piiripunktidesse.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</si>
</sst>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_-* #,##0\ &quot;€&quot;_-;\-* #,##0\ &quot;€&quot;_-;_-* &quot;-&quot;??\ &quot;€&quot;_-;_-@_-"/>
  </numFmts>
  <fonts count="28" x14ac:knownFonts="1">
    <font>
      <sz val="11"/>
      <color theme="1"/>
      <name val="Calibri"/>
      <family val="2"/>
      <charset val="186"/>
      <scheme val="minor"/>
    </font>
    <font>
      <sz val="11"/>
      <color theme="1"/>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b/>
      <sz val="11"/>
      <color theme="1"/>
      <name val="Calibri"/>
      <family val="2"/>
      <charset val="186"/>
      <scheme val="minor"/>
    </font>
    <font>
      <b/>
      <sz val="12"/>
      <color theme="1"/>
      <name val="Calibri"/>
      <family val="2"/>
      <charset val="186"/>
      <scheme val="minor"/>
    </font>
    <font>
      <b/>
      <sz val="9"/>
      <color theme="1"/>
      <name val="Calibri"/>
      <family val="2"/>
      <charset val="186"/>
      <scheme val="minor"/>
    </font>
    <font>
      <b/>
      <sz val="9"/>
      <color theme="1"/>
      <name val="Arial"/>
      <family val="2"/>
      <charset val="186"/>
    </font>
    <font>
      <b/>
      <sz val="10"/>
      <color rgb="FF000000"/>
      <name val="Arial"/>
      <family val="2"/>
      <charset val="186"/>
    </font>
    <font>
      <b/>
      <sz val="10"/>
      <name val="Arial"/>
      <family val="2"/>
      <charset val="186"/>
    </font>
    <font>
      <b/>
      <sz val="10"/>
      <color theme="1"/>
      <name val="Calibri"/>
      <family val="2"/>
      <charset val="186"/>
      <scheme val="minor"/>
    </font>
    <font>
      <sz val="10"/>
      <color rgb="FF000000"/>
      <name val="Arial"/>
      <family val="2"/>
      <charset val="186"/>
    </font>
    <font>
      <sz val="10"/>
      <name val="Arial"/>
      <family val="2"/>
      <charset val="186"/>
    </font>
    <font>
      <b/>
      <sz val="10"/>
      <color theme="1"/>
      <name val="Arial"/>
      <family val="2"/>
      <charset val="186"/>
    </font>
    <font>
      <sz val="10"/>
      <color theme="1"/>
      <name val="Arial"/>
      <family val="2"/>
      <charset val="186"/>
    </font>
    <font>
      <sz val="10"/>
      <color theme="1"/>
      <name val="Calibri"/>
      <family val="2"/>
      <charset val="186"/>
      <scheme val="minor"/>
    </font>
    <font>
      <b/>
      <i/>
      <sz val="10"/>
      <color rgb="FF000000"/>
      <name val="Arial"/>
      <family val="2"/>
      <charset val="186"/>
    </font>
    <font>
      <sz val="10"/>
      <color theme="3" tint="0.79998168889431442"/>
      <name val="Calibri"/>
      <family val="2"/>
      <charset val="186"/>
      <scheme val="minor"/>
    </font>
    <font>
      <b/>
      <sz val="10"/>
      <color rgb="FFFF0000"/>
      <name val="Arial"/>
      <family val="2"/>
      <charset val="186"/>
    </font>
    <font>
      <sz val="10"/>
      <color theme="6" tint="-0.249977111117893"/>
      <name val="Calibri"/>
      <family val="2"/>
      <charset val="186"/>
    </font>
    <font>
      <b/>
      <sz val="10"/>
      <color rgb="FF7030A0"/>
      <name val="Arial"/>
      <family val="2"/>
      <charset val="186"/>
    </font>
    <font>
      <i/>
      <sz val="10"/>
      <color theme="1"/>
      <name val="Calibri"/>
      <family val="2"/>
      <charset val="186"/>
    </font>
    <font>
      <sz val="10"/>
      <color theme="1"/>
      <name val="Calibri"/>
      <family val="2"/>
      <charset val="186"/>
    </font>
    <font>
      <sz val="10"/>
      <color rgb="FFFF0000"/>
      <name val="Calibri"/>
      <family val="2"/>
      <charset val="186"/>
      <scheme val="minor"/>
    </font>
    <font>
      <sz val="10"/>
      <color theme="1"/>
      <name val="Times New Roman"/>
      <family val="1"/>
      <charset val="186"/>
    </font>
    <font>
      <b/>
      <sz val="9"/>
      <color indexed="81"/>
      <name val="Segoe UI"/>
      <family val="2"/>
      <charset val="186"/>
    </font>
    <font>
      <sz val="9"/>
      <color indexed="81"/>
      <name val="Segoe UI"/>
      <family val="2"/>
      <charset val="186"/>
    </font>
  </fonts>
  <fills count="1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00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99CCFF"/>
        <bgColor indexed="64"/>
      </patternFill>
    </fill>
    <fill>
      <patternFill patternType="solid">
        <fgColor theme="3" tint="0.79998168889431442"/>
        <bgColor indexed="64"/>
      </patternFill>
    </fill>
    <fill>
      <patternFill patternType="solid">
        <fgColor theme="0"/>
        <bgColor indexed="64"/>
      </patternFill>
    </fill>
  </fills>
  <borders count="13">
    <border>
      <left/>
      <right/>
      <top/>
      <bottom/>
      <diagonal/>
    </border>
    <border>
      <left style="thin">
        <color rgb="FFB2B2B2"/>
      </left>
      <right style="thin">
        <color rgb="FFB2B2B2"/>
      </right>
      <top style="thin">
        <color rgb="FFB2B2B2"/>
      </top>
      <bottom style="thin">
        <color rgb="FFB2B2B2"/>
      </bottom>
      <diagonal/>
    </border>
    <border>
      <left style="thick">
        <color theme="6" tint="-0.499984740745262"/>
      </left>
      <right/>
      <top style="thick">
        <color theme="6" tint="-0.499984740745262"/>
      </top>
      <bottom/>
      <diagonal/>
    </border>
    <border>
      <left/>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top/>
      <bottom/>
      <diagonal/>
    </border>
    <border>
      <left/>
      <right style="thick">
        <color theme="6" tint="-0.499984740745262"/>
      </right>
      <top/>
      <bottom/>
      <diagonal/>
    </border>
    <border>
      <left style="thick">
        <color theme="6" tint="-0.499984740745262"/>
      </left>
      <right/>
      <top/>
      <bottom style="thick">
        <color theme="6" tint="-0.499984740745262"/>
      </bottom>
      <diagonal/>
    </border>
    <border>
      <left/>
      <right/>
      <top/>
      <bottom style="thick">
        <color theme="6" tint="-0.499984740745262"/>
      </bottom>
      <diagonal/>
    </border>
    <border>
      <left/>
      <right style="thick">
        <color theme="6" tint="-0.499984740745262"/>
      </right>
      <top/>
      <bottom style="thick">
        <color theme="6" tint="-0.4999847407452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5" borderId="1" applyNumberFormat="0" applyFont="0" applyAlignment="0" applyProtection="0"/>
    <xf numFmtId="0" fontId="2" fillId="2" borderId="0" applyNumberFormat="0" applyFont="0" applyBorder="0" applyAlignment="0" applyProtection="0"/>
    <xf numFmtId="0" fontId="4" fillId="4" borderId="0" applyNumberFormat="0" applyFont="0" applyBorder="0" applyAlignment="0" applyProtection="0"/>
    <xf numFmtId="0" fontId="3" fillId="3" borderId="0" applyNumberFormat="0" applyFont="0" applyBorder="0" applyAlignment="0" applyProtection="0"/>
  </cellStyleXfs>
  <cellXfs count="202">
    <xf numFmtId="0" fontId="0" fillId="0" borderId="0" xfId="0"/>
    <xf numFmtId="0" fontId="0" fillId="7" borderId="2" xfId="0" applyFill="1" applyBorder="1"/>
    <xf numFmtId="0" fontId="6" fillId="7" borderId="3" xfId="0" applyFont="1" applyFill="1" applyBorder="1" applyAlignment="1">
      <alignment horizontal="left"/>
    </xf>
    <xf numFmtId="0" fontId="5" fillId="7" borderId="3" xfId="0" applyFont="1" applyFill="1" applyBorder="1" applyAlignment="1">
      <alignment horizontal="left"/>
    </xf>
    <xf numFmtId="0" fontId="7" fillId="7" borderId="3" xfId="0" applyFont="1" applyFill="1" applyBorder="1" applyAlignment="1">
      <alignment horizontal="center"/>
    </xf>
    <xf numFmtId="0" fontId="8" fillId="7" borderId="3" xfId="0" applyFont="1" applyFill="1" applyBorder="1" applyAlignment="1">
      <alignment horizontal="center"/>
    </xf>
    <xf numFmtId="0" fontId="0" fillId="7" borderId="5" xfId="0" applyFill="1" applyBorder="1"/>
    <xf numFmtId="0" fontId="5" fillId="7" borderId="0" xfId="0" applyFont="1" applyFill="1" applyBorder="1" applyAlignment="1"/>
    <xf numFmtId="0" fontId="5" fillId="7" borderId="0" xfId="0" applyFont="1" applyFill="1" applyBorder="1" applyAlignment="1">
      <alignment horizontal="right"/>
    </xf>
    <xf numFmtId="164" fontId="5" fillId="7" borderId="0" xfId="1" applyNumberFormat="1" applyFont="1" applyFill="1" applyBorder="1" applyAlignment="1">
      <alignment horizontal="right"/>
    </xf>
    <xf numFmtId="0" fontId="0" fillId="7" borderId="5" xfId="0" applyFill="1" applyBorder="1" applyAlignment="1"/>
    <xf numFmtId="0" fontId="0" fillId="7" borderId="0" xfId="0" applyFill="1" applyBorder="1" applyAlignment="1">
      <alignment horizontal="left" wrapText="1"/>
    </xf>
    <xf numFmtId="164" fontId="0" fillId="7" borderId="0" xfId="1" applyNumberFormat="1" applyFont="1" applyFill="1" applyBorder="1" applyAlignment="1">
      <alignment horizontal="left"/>
    </xf>
    <xf numFmtId="9" fontId="0" fillId="7" borderId="6" xfId="2" applyFont="1" applyFill="1" applyBorder="1" applyAlignment="1">
      <alignment horizontal="center"/>
    </xf>
    <xf numFmtId="0" fontId="0" fillId="7" borderId="5" xfId="0" applyFill="1" applyBorder="1" applyAlignment="1">
      <alignment vertical="center"/>
    </xf>
    <xf numFmtId="0" fontId="0" fillId="7" borderId="0" xfId="0" applyFill="1" applyBorder="1" applyAlignment="1">
      <alignment wrapText="1"/>
    </xf>
    <xf numFmtId="0" fontId="0" fillId="7" borderId="7" xfId="0" applyFill="1" applyBorder="1"/>
    <xf numFmtId="0" fontId="5" fillId="7" borderId="8" xfId="0" applyFont="1" applyFill="1" applyBorder="1" applyAlignment="1">
      <alignment wrapText="1"/>
    </xf>
    <xf numFmtId="164" fontId="5" fillId="7" borderId="8" xfId="0" applyNumberFormat="1" applyFont="1" applyFill="1" applyBorder="1" applyAlignment="1">
      <alignment horizontal="left"/>
    </xf>
    <xf numFmtId="164" fontId="5" fillId="7" borderId="8" xfId="1" applyNumberFormat="1" applyFont="1" applyFill="1" applyBorder="1" applyAlignment="1">
      <alignment horizontal="left"/>
    </xf>
    <xf numFmtId="9" fontId="5" fillId="7" borderId="9" xfId="2" applyFont="1" applyFill="1" applyBorder="1" applyAlignment="1">
      <alignment horizontal="center"/>
    </xf>
    <xf numFmtId="0" fontId="0" fillId="8" borderId="0" xfId="0" applyFill="1"/>
    <xf numFmtId="0" fontId="0" fillId="2" borderId="0" xfId="4" applyFont="1"/>
    <xf numFmtId="0" fontId="0" fillId="4" borderId="0" xfId="5" applyFont="1"/>
    <xf numFmtId="0" fontId="0" fillId="0" borderId="0" xfId="0" applyAlignment="1">
      <alignment horizontal="right"/>
    </xf>
    <xf numFmtId="0" fontId="9" fillId="10" borderId="11" xfId="0" applyFont="1" applyFill="1" applyBorder="1" applyAlignment="1">
      <alignment horizontal="center"/>
    </xf>
    <xf numFmtId="0" fontId="10" fillId="10" borderId="11" xfId="0" applyFont="1" applyFill="1" applyBorder="1" applyAlignment="1">
      <alignment horizontal="center" wrapText="1"/>
    </xf>
    <xf numFmtId="49" fontId="11" fillId="10" borderId="11" xfId="0" applyNumberFormat="1" applyFont="1" applyFill="1" applyBorder="1" applyAlignment="1">
      <alignment horizontal="center" wrapText="1"/>
    </xf>
    <xf numFmtId="0" fontId="11" fillId="6" borderId="11" xfId="0" applyFont="1" applyFill="1" applyBorder="1" applyAlignment="1">
      <alignment horizontal="center" wrapText="1"/>
    </xf>
    <xf numFmtId="0" fontId="11" fillId="11" borderId="11" xfId="0" applyFont="1" applyFill="1" applyBorder="1" applyAlignment="1">
      <alignment horizontal="right"/>
    </xf>
    <xf numFmtId="0" fontId="9" fillId="11" borderId="11" xfId="0" applyFont="1" applyFill="1" applyBorder="1" applyAlignment="1">
      <alignment horizontal="right"/>
    </xf>
    <xf numFmtId="0" fontId="12" fillId="11" borderId="11" xfId="0" applyFont="1" applyFill="1" applyBorder="1" applyAlignment="1">
      <alignment horizontal="right"/>
    </xf>
    <xf numFmtId="0" fontId="9" fillId="11" borderId="11" xfId="0" applyFont="1" applyFill="1" applyBorder="1" applyAlignment="1">
      <alignment horizontal="right" wrapText="1"/>
    </xf>
    <xf numFmtId="49" fontId="9" fillId="11" borderId="11" xfId="0" applyNumberFormat="1" applyFont="1" applyFill="1" applyBorder="1" applyAlignment="1">
      <alignment horizontal="right"/>
    </xf>
    <xf numFmtId="3" fontId="9" fillId="11" borderId="11" xfId="0" applyNumberFormat="1" applyFont="1" applyFill="1" applyBorder="1" applyAlignment="1">
      <alignment horizontal="right"/>
    </xf>
    <xf numFmtId="3" fontId="9" fillId="11" borderId="12" xfId="0" applyNumberFormat="1" applyFont="1" applyFill="1" applyBorder="1" applyAlignment="1">
      <alignment horizontal="right"/>
    </xf>
    <xf numFmtId="16" fontId="10" fillId="12" borderId="11" xfId="0" applyNumberFormat="1" applyFont="1" applyFill="1" applyBorder="1" applyAlignment="1">
      <alignment horizontal="left" wrapText="1"/>
    </xf>
    <xf numFmtId="0" fontId="10" fillId="12" borderId="11" xfId="0" applyFont="1" applyFill="1" applyBorder="1" applyAlignment="1">
      <alignment wrapText="1"/>
    </xf>
    <xf numFmtId="0" fontId="10" fillId="12" borderId="11" xfId="0" applyFont="1" applyFill="1" applyBorder="1" applyAlignment="1">
      <alignment horizontal="left" wrapText="1"/>
    </xf>
    <xf numFmtId="0" fontId="13" fillId="12" borderId="11" xfId="0" applyFont="1" applyFill="1" applyBorder="1" applyAlignment="1">
      <alignment horizontal="center" wrapText="1"/>
    </xf>
    <xf numFmtId="49" fontId="10" fillId="12" borderId="11" xfId="0" applyNumberFormat="1" applyFont="1" applyFill="1" applyBorder="1" applyAlignment="1">
      <alignment horizontal="center"/>
    </xf>
    <xf numFmtId="3" fontId="10" fillId="12" borderId="11" xfId="0" applyNumberFormat="1" applyFont="1" applyFill="1" applyBorder="1" applyAlignment="1">
      <alignment horizontal="right"/>
    </xf>
    <xf numFmtId="3" fontId="10" fillId="12" borderId="11" xfId="0" applyNumberFormat="1" applyFont="1" applyFill="1" applyBorder="1" applyAlignment="1"/>
    <xf numFmtId="0" fontId="13" fillId="12" borderId="11" xfId="0" applyFont="1" applyFill="1" applyBorder="1" applyAlignment="1">
      <alignment horizontal="left"/>
    </xf>
    <xf numFmtId="0" fontId="10" fillId="12" borderId="12" xfId="0" applyFont="1" applyFill="1" applyBorder="1" applyAlignment="1">
      <alignment wrapText="1"/>
    </xf>
    <xf numFmtId="0" fontId="14" fillId="13" borderId="11" xfId="0" applyFont="1" applyFill="1" applyBorder="1" applyAlignment="1"/>
    <xf numFmtId="14" fontId="10" fillId="13" borderId="11" xfId="0" applyNumberFormat="1" applyFont="1" applyFill="1" applyBorder="1" applyAlignment="1">
      <alignment wrapText="1"/>
    </xf>
    <xf numFmtId="0" fontId="12" fillId="13" borderId="11" xfId="0" applyFont="1" applyFill="1" applyBorder="1" applyAlignment="1">
      <alignment horizontal="left" wrapText="1"/>
    </xf>
    <xf numFmtId="0" fontId="12" fillId="13" borderId="11" xfId="0" applyFont="1" applyFill="1" applyBorder="1" applyAlignment="1">
      <alignment horizontal="center" wrapText="1"/>
    </xf>
    <xf numFmtId="49" fontId="9" fillId="13" borderId="11" xfId="0" applyNumberFormat="1" applyFont="1" applyFill="1" applyBorder="1" applyAlignment="1">
      <alignment horizontal="center"/>
    </xf>
    <xf numFmtId="3" fontId="15" fillId="6" borderId="11" xfId="0" applyNumberFormat="1" applyFont="1" applyFill="1" applyBorder="1" applyAlignment="1">
      <alignment horizontal="right"/>
    </xf>
    <xf numFmtId="3" fontId="12" fillId="6" borderId="11" xfId="0" applyNumberFormat="1" applyFont="1" applyFill="1" applyBorder="1" applyAlignment="1"/>
    <xf numFmtId="3" fontId="13" fillId="2" borderId="11" xfId="4" applyNumberFormat="1" applyFont="1" applyBorder="1" applyAlignment="1">
      <alignment horizontal="right"/>
    </xf>
    <xf numFmtId="0" fontId="15" fillId="6" borderId="11" xfId="0" applyFont="1" applyFill="1" applyBorder="1" applyAlignment="1">
      <alignment horizontal="left"/>
    </xf>
    <xf numFmtId="3" fontId="15" fillId="6" borderId="11" xfId="0" applyNumberFormat="1" applyFont="1" applyFill="1" applyBorder="1" applyAlignment="1"/>
    <xf numFmtId="3" fontId="12" fillId="2" borderId="11" xfId="4" applyNumberFormat="1" applyFont="1" applyBorder="1" applyAlignment="1"/>
    <xf numFmtId="3" fontId="12" fillId="6" borderId="11" xfId="0" applyNumberFormat="1" applyFont="1" applyFill="1" applyBorder="1" applyAlignment="1">
      <alignment wrapText="1"/>
    </xf>
    <xf numFmtId="0" fontId="16" fillId="13" borderId="12" xfId="0" applyFont="1" applyFill="1" applyBorder="1" applyAlignment="1"/>
    <xf numFmtId="1" fontId="14" fillId="13" borderId="11" xfId="0" applyNumberFormat="1" applyFont="1" applyFill="1" applyBorder="1" applyAlignment="1">
      <alignment wrapText="1"/>
    </xf>
    <xf numFmtId="49" fontId="12" fillId="13" borderId="11" xfId="0" applyNumberFormat="1" applyFont="1" applyFill="1" applyBorder="1" applyAlignment="1">
      <alignment horizontal="center"/>
    </xf>
    <xf numFmtId="0" fontId="13" fillId="2" borderId="11" xfId="4" applyFont="1" applyBorder="1" applyAlignment="1">
      <alignment horizontal="right"/>
    </xf>
    <xf numFmtId="3" fontId="15" fillId="9" borderId="11" xfId="0" applyNumberFormat="1" applyFont="1" applyFill="1" applyBorder="1" applyAlignment="1"/>
    <xf numFmtId="0" fontId="15" fillId="9" borderId="11" xfId="0" applyFont="1" applyFill="1" applyBorder="1" applyAlignment="1"/>
    <xf numFmtId="3" fontId="12" fillId="9" borderId="11" xfId="0" applyNumberFormat="1" applyFont="1" applyFill="1" applyBorder="1" applyAlignment="1"/>
    <xf numFmtId="0" fontId="15" fillId="9" borderId="11" xfId="0" applyFont="1" applyFill="1" applyBorder="1" applyAlignment="1">
      <alignment horizontal="left"/>
    </xf>
    <xf numFmtId="14" fontId="14" fillId="13" borderId="11" xfId="0" applyNumberFormat="1" applyFont="1" applyFill="1" applyBorder="1" applyAlignment="1"/>
    <xf numFmtId="0" fontId="13" fillId="4" borderId="11" xfId="5" applyFont="1" applyBorder="1" applyAlignment="1">
      <alignment horizontal="right"/>
    </xf>
    <xf numFmtId="0" fontId="15" fillId="6" borderId="11" xfId="0" applyFont="1" applyFill="1" applyBorder="1" applyAlignment="1">
      <alignment horizontal="left" wrapText="1"/>
    </xf>
    <xf numFmtId="3" fontId="15" fillId="9" borderId="11" xfId="0" applyNumberFormat="1" applyFont="1" applyFill="1" applyBorder="1" applyAlignment="1">
      <alignment wrapText="1"/>
    </xf>
    <xf numFmtId="3" fontId="9" fillId="13" borderId="11" xfId="0" applyNumberFormat="1" applyFont="1" applyFill="1" applyBorder="1" applyAlignment="1"/>
    <xf numFmtId="3" fontId="9" fillId="13" borderId="11" xfId="0" applyNumberFormat="1" applyFont="1" applyFill="1" applyBorder="1" applyAlignment="1">
      <alignment wrapText="1"/>
    </xf>
    <xf numFmtId="0" fontId="15" fillId="13" borderId="11" xfId="0" applyFont="1" applyFill="1" applyBorder="1" applyAlignment="1">
      <alignment wrapText="1"/>
    </xf>
    <xf numFmtId="3" fontId="12" fillId="13" borderId="11" xfId="0" applyNumberFormat="1" applyFont="1" applyFill="1" applyBorder="1" applyAlignment="1">
      <alignment horizontal="center"/>
    </xf>
    <xf numFmtId="3" fontId="12" fillId="13" borderId="11" xfId="0" applyNumberFormat="1" applyFont="1" applyFill="1" applyBorder="1" applyAlignment="1">
      <alignment horizontal="center" wrapText="1"/>
    </xf>
    <xf numFmtId="49" fontId="12" fillId="13" borderId="11" xfId="0" applyNumberFormat="1" applyFont="1" applyFill="1" applyBorder="1" applyAlignment="1">
      <alignment horizontal="center" wrapText="1"/>
    </xf>
    <xf numFmtId="3" fontId="15" fillId="6" borderId="11" xfId="0" applyNumberFormat="1" applyFont="1" applyFill="1" applyBorder="1" applyAlignment="1">
      <alignment wrapText="1"/>
    </xf>
    <xf numFmtId="3" fontId="13" fillId="4" borderId="11" xfId="5" applyNumberFormat="1" applyFont="1" applyBorder="1" applyAlignment="1">
      <alignment horizontal="right" wrapText="1"/>
    </xf>
    <xf numFmtId="0" fontId="15" fillId="4" borderId="11" xfId="5" applyFont="1" applyBorder="1" applyAlignment="1">
      <alignment horizontal="left"/>
    </xf>
    <xf numFmtId="3" fontId="9" fillId="13" borderId="12" xfId="0" applyNumberFormat="1" applyFont="1" applyFill="1" applyBorder="1" applyAlignment="1"/>
    <xf numFmtId="0" fontId="15" fillId="13" borderId="11" xfId="0" applyFont="1" applyFill="1" applyBorder="1" applyAlignment="1">
      <alignment horizontal="left" wrapText="1"/>
    </xf>
    <xf numFmtId="3" fontId="13" fillId="4" borderId="11" xfId="5" applyNumberFormat="1" applyFont="1" applyBorder="1" applyAlignment="1">
      <alignment horizontal="right"/>
    </xf>
    <xf numFmtId="3" fontId="9" fillId="6" borderId="11" xfId="0" applyNumberFormat="1" applyFont="1" applyFill="1" applyBorder="1" applyAlignment="1">
      <alignment wrapText="1"/>
    </xf>
    <xf numFmtId="0" fontId="16" fillId="11" borderId="11" xfId="0" applyFont="1" applyFill="1" applyBorder="1" applyAlignment="1">
      <alignment horizontal="right"/>
    </xf>
    <xf numFmtId="0" fontId="16" fillId="11" borderId="11" xfId="0" applyFont="1" applyFill="1" applyBorder="1" applyAlignment="1">
      <alignment horizontal="right" wrapText="1"/>
    </xf>
    <xf numFmtId="0" fontId="16" fillId="11" borderId="12" xfId="0" applyFont="1" applyFill="1" applyBorder="1" applyAlignment="1">
      <alignment horizontal="right"/>
    </xf>
    <xf numFmtId="0" fontId="9" fillId="12" borderId="11" xfId="0" applyNumberFormat="1" applyFont="1" applyFill="1" applyBorder="1" applyAlignment="1">
      <alignment horizontal="left" wrapText="1"/>
    </xf>
    <xf numFmtId="0" fontId="14" fillId="12" borderId="11" xfId="0" applyFont="1" applyFill="1" applyBorder="1" applyAlignment="1">
      <alignment wrapText="1"/>
    </xf>
    <xf numFmtId="0" fontId="12" fillId="12" borderId="11" xfId="0" applyFont="1" applyFill="1" applyBorder="1" applyAlignment="1">
      <alignment horizontal="center" wrapText="1"/>
    </xf>
    <xf numFmtId="49" fontId="9" fillId="12" borderId="11" xfId="0" applyNumberFormat="1" applyFont="1" applyFill="1" applyBorder="1" applyAlignment="1">
      <alignment horizontal="center"/>
    </xf>
    <xf numFmtId="3" fontId="10" fillId="12" borderId="12" xfId="0" applyNumberFormat="1" applyFont="1" applyFill="1" applyBorder="1" applyAlignment="1">
      <alignment horizontal="right"/>
    </xf>
    <xf numFmtId="3" fontId="15" fillId="9" borderId="11" xfId="0" applyNumberFormat="1" applyFont="1" applyFill="1" applyBorder="1" applyAlignment="1">
      <alignment horizontal="right"/>
    </xf>
    <xf numFmtId="3" fontId="12" fillId="9" borderId="11" xfId="0" applyNumberFormat="1" applyFont="1" applyFill="1" applyBorder="1" applyAlignment="1">
      <alignment horizontal="right"/>
    </xf>
    <xf numFmtId="49" fontId="14" fillId="13" borderId="11" xfId="0" applyNumberFormat="1" applyFont="1" applyFill="1" applyBorder="1" applyAlignment="1"/>
    <xf numFmtId="0" fontId="15" fillId="6" borderId="11" xfId="0" applyFont="1" applyFill="1" applyBorder="1" applyAlignment="1">
      <alignment horizontal="right"/>
    </xf>
    <xf numFmtId="0" fontId="15" fillId="3" borderId="11" xfId="6" applyFont="1" applyBorder="1" applyAlignment="1">
      <alignment horizontal="left"/>
    </xf>
    <xf numFmtId="49" fontId="9" fillId="13" borderId="11" xfId="0" applyNumberFormat="1" applyFont="1" applyFill="1" applyBorder="1" applyAlignment="1"/>
    <xf numFmtId="0" fontId="15" fillId="9" borderId="11" xfId="0" applyFont="1" applyFill="1" applyBorder="1" applyAlignment="1">
      <alignment horizontal="left" wrapText="1"/>
    </xf>
    <xf numFmtId="0" fontId="15" fillId="3" borderId="11" xfId="6" applyFont="1" applyBorder="1" applyAlignment="1">
      <alignment horizontal="left" wrapText="1"/>
    </xf>
    <xf numFmtId="3" fontId="12" fillId="2" borderId="11" xfId="4" applyNumberFormat="1" applyFont="1" applyBorder="1" applyAlignment="1">
      <alignment horizontal="right"/>
    </xf>
    <xf numFmtId="3" fontId="12" fillId="2" borderId="11" xfId="4" applyNumberFormat="1" applyFont="1" applyBorder="1" applyAlignment="1">
      <alignment wrapText="1"/>
    </xf>
    <xf numFmtId="3" fontId="12" fillId="13" borderId="12" xfId="0" applyNumberFormat="1" applyFont="1" applyFill="1" applyBorder="1" applyAlignment="1"/>
    <xf numFmtId="3" fontId="12" fillId="4" borderId="11" xfId="5" applyNumberFormat="1" applyFont="1" applyBorder="1" applyAlignment="1">
      <alignment horizontal="right"/>
    </xf>
    <xf numFmtId="49" fontId="14" fillId="12" borderId="11" xfId="0" applyNumberFormat="1" applyFont="1" applyFill="1" applyBorder="1" applyAlignment="1">
      <alignment wrapText="1"/>
    </xf>
    <xf numFmtId="3" fontId="14" fillId="12" borderId="11" xfId="0" applyNumberFormat="1" applyFont="1" applyFill="1" applyBorder="1" applyAlignment="1">
      <alignment wrapText="1"/>
    </xf>
    <xf numFmtId="0" fontId="14" fillId="12" borderId="11" xfId="0" applyFont="1" applyFill="1" applyBorder="1" applyAlignment="1">
      <alignment horizontal="right" wrapText="1"/>
    </xf>
    <xf numFmtId="0" fontId="14" fillId="12" borderId="12" xfId="0" applyFont="1" applyFill="1" applyBorder="1" applyAlignment="1">
      <alignment wrapText="1"/>
    </xf>
    <xf numFmtId="3" fontId="15" fillId="6" borderId="11" xfId="3" applyNumberFormat="1" applyFont="1" applyFill="1" applyBorder="1" applyAlignment="1">
      <alignment horizontal="right"/>
    </xf>
    <xf numFmtId="3" fontId="14" fillId="13" borderId="11" xfId="0" applyNumberFormat="1" applyFont="1" applyFill="1" applyBorder="1" applyAlignment="1">
      <alignment wrapText="1"/>
    </xf>
    <xf numFmtId="0" fontId="15" fillId="13" borderId="11" xfId="0" applyFont="1" applyFill="1" applyBorder="1" applyAlignment="1">
      <alignment horizontal="left"/>
    </xf>
    <xf numFmtId="0" fontId="15" fillId="9" borderId="11" xfId="0" applyFont="1" applyFill="1" applyBorder="1" applyAlignment="1">
      <alignment horizontal="right"/>
    </xf>
    <xf numFmtId="3" fontId="9" fillId="12" borderId="11" xfId="0" applyNumberFormat="1" applyFont="1" applyFill="1" applyBorder="1" applyAlignment="1"/>
    <xf numFmtId="3" fontId="9" fillId="12" borderId="11" xfId="0" applyNumberFormat="1" applyFont="1" applyFill="1" applyBorder="1" applyAlignment="1">
      <alignment wrapText="1"/>
    </xf>
    <xf numFmtId="0" fontId="20" fillId="12" borderId="11" xfId="0" applyFont="1" applyFill="1" applyBorder="1" applyAlignment="1">
      <alignment horizontal="left"/>
    </xf>
    <xf numFmtId="3" fontId="12" fillId="12" borderId="11" xfId="0" applyNumberFormat="1" applyFont="1" applyFill="1" applyBorder="1" applyAlignment="1">
      <alignment horizontal="center"/>
    </xf>
    <xf numFmtId="3" fontId="9" fillId="12" borderId="11" xfId="0" applyNumberFormat="1" applyFont="1" applyFill="1" applyBorder="1" applyAlignment="1">
      <alignment horizontal="center" wrapText="1"/>
    </xf>
    <xf numFmtId="3" fontId="9" fillId="12" borderId="11" xfId="0" applyNumberFormat="1" applyFont="1" applyFill="1" applyBorder="1" applyAlignment="1">
      <alignment horizontal="right"/>
    </xf>
    <xf numFmtId="3" fontId="9" fillId="12" borderId="12" xfId="0" applyNumberFormat="1" applyFont="1" applyFill="1" applyBorder="1" applyAlignment="1"/>
    <xf numFmtId="3" fontId="12" fillId="6" borderId="11" xfId="0" applyNumberFormat="1" applyFont="1" applyFill="1" applyBorder="1" applyAlignment="1">
      <alignment horizontal="right"/>
    </xf>
    <xf numFmtId="0" fontId="15" fillId="3" borderId="11" xfId="6" applyFont="1" applyBorder="1" applyAlignment="1">
      <alignment horizontal="right"/>
    </xf>
    <xf numFmtId="0" fontId="15" fillId="6" borderId="11" xfId="0" applyFont="1" applyFill="1" applyBorder="1" applyAlignment="1">
      <alignment horizontal="left" vertical="top" wrapText="1"/>
    </xf>
    <xf numFmtId="0" fontId="15" fillId="6" borderId="11" xfId="3" applyFont="1" applyFill="1" applyBorder="1" applyAlignment="1">
      <alignment horizontal="right"/>
    </xf>
    <xf numFmtId="0" fontId="12" fillId="11" borderId="11" xfId="0" applyFont="1" applyFill="1" applyBorder="1" applyAlignment="1">
      <alignment horizontal="right" wrapText="1"/>
    </xf>
    <xf numFmtId="3" fontId="9" fillId="11" borderId="12" xfId="0" applyNumberFormat="1" applyFont="1" applyFill="1" applyBorder="1" applyAlignment="1">
      <alignment horizontal="right" wrapText="1"/>
    </xf>
    <xf numFmtId="0" fontId="9" fillId="12" borderId="11" xfId="0" applyFont="1" applyFill="1" applyBorder="1" applyAlignment="1">
      <alignment horizontal="left" wrapText="1"/>
    </xf>
    <xf numFmtId="0" fontId="14" fillId="12" borderId="11" xfId="0" applyFont="1" applyFill="1" applyBorder="1" applyAlignment="1">
      <alignment horizontal="left" wrapText="1"/>
    </xf>
    <xf numFmtId="0" fontId="12" fillId="12" borderId="11" xfId="0" applyFont="1" applyFill="1" applyBorder="1" applyAlignment="1">
      <alignment horizontal="center"/>
    </xf>
    <xf numFmtId="0" fontId="9" fillId="12" borderId="12" xfId="0" applyFont="1" applyFill="1" applyBorder="1" applyAlignment="1">
      <alignment wrapText="1"/>
    </xf>
    <xf numFmtId="3" fontId="13" fillId="2" borderId="11" xfId="4" applyNumberFormat="1" applyFont="1" applyBorder="1" applyAlignment="1">
      <alignment horizontal="right" wrapText="1"/>
    </xf>
    <xf numFmtId="3" fontId="13" fillId="6" borderId="11" xfId="0" applyNumberFormat="1" applyFont="1" applyFill="1" applyBorder="1" applyAlignment="1">
      <alignment wrapText="1"/>
    </xf>
    <xf numFmtId="3" fontId="15" fillId="6" borderId="11" xfId="3" applyNumberFormat="1" applyFont="1" applyFill="1" applyBorder="1" applyAlignment="1">
      <alignment wrapText="1"/>
    </xf>
    <xf numFmtId="3" fontId="15" fillId="4" borderId="11" xfId="5" applyNumberFormat="1" applyFont="1" applyBorder="1" applyAlignment="1">
      <alignment wrapText="1"/>
    </xf>
    <xf numFmtId="3" fontId="12" fillId="4" borderId="11" xfId="5" applyNumberFormat="1" applyFont="1" applyBorder="1" applyAlignment="1">
      <alignment horizontal="right" wrapText="1"/>
    </xf>
    <xf numFmtId="3" fontId="12" fillId="2" borderId="11" xfId="4" applyNumberFormat="1" applyFont="1" applyBorder="1" applyAlignment="1">
      <alignment horizontal="right" wrapText="1"/>
    </xf>
    <xf numFmtId="3" fontId="12" fillId="2" borderId="11" xfId="4" applyNumberFormat="1" applyFont="1" applyBorder="1" applyAlignment="1">
      <alignment horizontal="left"/>
    </xf>
    <xf numFmtId="3" fontId="12" fillId="9" borderId="11" xfId="0" applyNumberFormat="1" applyFont="1" applyFill="1" applyBorder="1" applyAlignment="1">
      <alignment horizontal="right" wrapText="1"/>
    </xf>
    <xf numFmtId="3" fontId="12" fillId="9" borderId="11" xfId="0" applyNumberFormat="1" applyFont="1" applyFill="1" applyBorder="1" applyAlignment="1">
      <alignment wrapText="1"/>
    </xf>
    <xf numFmtId="3" fontId="15" fillId="9" borderId="11" xfId="3" applyNumberFormat="1" applyFont="1" applyFill="1" applyBorder="1" applyAlignment="1">
      <alignment horizontal="right"/>
    </xf>
    <xf numFmtId="0" fontId="9" fillId="12" borderId="11" xfId="0" applyFont="1" applyFill="1" applyBorder="1" applyAlignment="1">
      <alignment horizontal="left"/>
    </xf>
    <xf numFmtId="0" fontId="14" fillId="12" borderId="11" xfId="0" applyFont="1" applyFill="1" applyBorder="1" applyAlignment="1">
      <alignment horizontal="left"/>
    </xf>
    <xf numFmtId="3" fontId="12" fillId="4" borderId="11" xfId="5" applyNumberFormat="1" applyFont="1" applyBorder="1" applyAlignment="1"/>
    <xf numFmtId="3" fontId="12" fillId="3" borderId="11" xfId="6" applyNumberFormat="1" applyFont="1" applyBorder="1" applyAlignment="1"/>
    <xf numFmtId="3" fontId="12" fillId="6" borderId="11" xfId="0" applyNumberFormat="1" applyFont="1" applyFill="1" applyBorder="1" applyAlignment="1">
      <alignment horizontal="right" wrapText="1"/>
    </xf>
    <xf numFmtId="3" fontId="9" fillId="12" borderId="12" xfId="0" applyNumberFormat="1" applyFont="1" applyFill="1" applyBorder="1" applyAlignment="1">
      <alignment horizontal="center"/>
    </xf>
    <xf numFmtId="3" fontId="12" fillId="6" borderId="11" xfId="0" applyNumberFormat="1" applyFont="1" applyFill="1" applyBorder="1" applyAlignment="1">
      <alignment horizontal="left"/>
    </xf>
    <xf numFmtId="3" fontId="12" fillId="6" borderId="11" xfId="0" applyNumberFormat="1" applyFont="1" applyFill="1" applyBorder="1" applyAlignment="1">
      <alignment horizontal="left" wrapText="1"/>
    </xf>
    <xf numFmtId="3" fontId="12" fillId="3" borderId="11" xfId="6" applyNumberFormat="1" applyFont="1" applyBorder="1" applyAlignment="1">
      <alignment horizontal="right"/>
    </xf>
    <xf numFmtId="49" fontId="9" fillId="12" borderId="11" xfId="0" applyNumberFormat="1" applyFont="1" applyFill="1" applyBorder="1" applyAlignment="1">
      <alignment horizontal="left" wrapText="1"/>
    </xf>
    <xf numFmtId="49" fontId="12" fillId="12" borderId="11" xfId="0" applyNumberFormat="1" applyFont="1" applyFill="1" applyBorder="1" applyAlignment="1">
      <alignment horizontal="center"/>
    </xf>
    <xf numFmtId="0" fontId="12" fillId="12" borderId="12" xfId="0" applyFont="1" applyFill="1" applyBorder="1" applyAlignment="1">
      <alignment wrapText="1"/>
    </xf>
    <xf numFmtId="3" fontId="12" fillId="4" borderId="11" xfId="5" applyNumberFormat="1" applyFont="1" applyBorder="1" applyAlignment="1">
      <alignment horizontal="left"/>
    </xf>
    <xf numFmtId="3" fontId="10" fillId="13" borderId="11" xfId="0" applyNumberFormat="1" applyFont="1" applyFill="1" applyBorder="1" applyAlignment="1"/>
    <xf numFmtId="3" fontId="12" fillId="6" borderId="11" xfId="0" applyNumberFormat="1" applyFont="1" applyFill="1" applyBorder="1" applyAlignment="1">
      <alignment horizontal="left" vertical="top" wrapText="1"/>
    </xf>
    <xf numFmtId="3" fontId="9" fillId="14" borderId="11" xfId="0" applyNumberFormat="1" applyFont="1" applyFill="1" applyBorder="1" applyAlignment="1"/>
    <xf numFmtId="3" fontId="9" fillId="14" borderId="11" xfId="0" applyNumberFormat="1" applyFont="1" applyFill="1" applyBorder="1" applyAlignment="1">
      <alignment wrapText="1"/>
    </xf>
    <xf numFmtId="0" fontId="15" fillId="14" borderId="11" xfId="0" applyFont="1" applyFill="1" applyBorder="1" applyAlignment="1">
      <alignment horizontal="left"/>
    </xf>
    <xf numFmtId="3" fontId="12" fillId="14" borderId="11" xfId="0" applyNumberFormat="1" applyFont="1" applyFill="1" applyBorder="1" applyAlignment="1">
      <alignment horizontal="center"/>
    </xf>
    <xf numFmtId="3" fontId="12" fillId="14" borderId="11" xfId="0" applyNumberFormat="1" applyFont="1" applyFill="1" applyBorder="1" applyAlignment="1">
      <alignment horizontal="center" wrapText="1"/>
    </xf>
    <xf numFmtId="49" fontId="12" fillId="14" borderId="11" xfId="0" applyNumberFormat="1" applyFont="1" applyFill="1" applyBorder="1" applyAlignment="1">
      <alignment horizontal="center"/>
    </xf>
    <xf numFmtId="3" fontId="12" fillId="14" borderId="11" xfId="0" applyNumberFormat="1" applyFont="1" applyFill="1" applyBorder="1" applyAlignment="1"/>
    <xf numFmtId="3" fontId="12" fillId="14" borderId="11" xfId="0" applyNumberFormat="1" applyFont="1" applyFill="1" applyBorder="1" applyAlignment="1">
      <alignment horizontal="right"/>
    </xf>
    <xf numFmtId="3" fontId="12" fillId="14" borderId="12" xfId="0" applyNumberFormat="1" applyFont="1" applyFill="1" applyBorder="1" applyAlignment="1">
      <alignment horizontal="right"/>
    </xf>
    <xf numFmtId="3" fontId="12" fillId="14" borderId="12" xfId="0" applyNumberFormat="1" applyFont="1" applyFill="1" applyBorder="1" applyAlignment="1"/>
    <xf numFmtId="0" fontId="11" fillId="11" borderId="11" xfId="0" applyFont="1" applyFill="1" applyBorder="1" applyAlignment="1">
      <alignment horizontal="right" wrapText="1"/>
    </xf>
    <xf numFmtId="0" fontId="22" fillId="12" borderId="11" xfId="0" applyFont="1" applyFill="1" applyBorder="1" applyAlignment="1">
      <alignment horizontal="left"/>
    </xf>
    <xf numFmtId="0" fontId="22" fillId="13" borderId="11" xfId="0" applyFont="1" applyFill="1" applyBorder="1" applyAlignment="1">
      <alignment horizontal="center"/>
    </xf>
    <xf numFmtId="0" fontId="15" fillId="13" borderId="11" xfId="0" applyFont="1" applyFill="1" applyBorder="1" applyAlignment="1">
      <alignment horizontal="center" wrapText="1"/>
    </xf>
    <xf numFmtId="49" fontId="22" fillId="13" borderId="11" xfId="0" applyNumberFormat="1" applyFont="1" applyFill="1" applyBorder="1" applyAlignment="1">
      <alignment horizontal="center"/>
    </xf>
    <xf numFmtId="0" fontId="22" fillId="13" borderId="12" xfId="0" applyFont="1" applyFill="1" applyBorder="1" applyAlignment="1">
      <alignment horizontal="left"/>
    </xf>
    <xf numFmtId="0" fontId="13" fillId="13" borderId="11" xfId="0" applyFont="1" applyFill="1" applyBorder="1" applyAlignment="1">
      <alignment horizontal="left" wrapText="1"/>
    </xf>
    <xf numFmtId="0" fontId="23" fillId="13" borderId="11" xfId="0" applyFont="1" applyFill="1" applyBorder="1" applyAlignment="1">
      <alignment horizontal="center"/>
    </xf>
    <xf numFmtId="3" fontId="12" fillId="6" borderId="11" xfId="3" applyNumberFormat="1" applyFont="1" applyFill="1" applyBorder="1" applyAlignment="1">
      <alignment wrapText="1"/>
    </xf>
    <xf numFmtId="3" fontId="9" fillId="13" borderId="11" xfId="0" applyNumberFormat="1" applyFont="1" applyFill="1" applyBorder="1" applyAlignment="1">
      <alignment horizontal="right"/>
    </xf>
    <xf numFmtId="3" fontId="9" fillId="13" borderId="11" xfId="0" applyNumberFormat="1" applyFont="1" applyFill="1" applyBorder="1" applyAlignment="1">
      <alignment horizontal="right" wrapText="1"/>
    </xf>
    <xf numFmtId="0" fontId="22" fillId="13" borderId="11" xfId="0" applyFont="1" applyFill="1" applyBorder="1" applyAlignment="1">
      <alignment horizontal="right"/>
    </xf>
    <xf numFmtId="3" fontId="12" fillId="13" borderId="11" xfId="0" applyNumberFormat="1" applyFont="1" applyFill="1" applyBorder="1" applyAlignment="1">
      <alignment horizontal="right"/>
    </xf>
    <xf numFmtId="49" fontId="9" fillId="13" borderId="11" xfId="0" applyNumberFormat="1" applyFont="1" applyFill="1" applyBorder="1" applyAlignment="1">
      <alignment horizontal="right"/>
    </xf>
    <xf numFmtId="3" fontId="9" fillId="13" borderId="12" xfId="0" applyNumberFormat="1" applyFont="1" applyFill="1" applyBorder="1" applyAlignment="1">
      <alignment horizontal="right"/>
    </xf>
    <xf numFmtId="0" fontId="16" fillId="0" borderId="11" xfId="0" applyFont="1" applyBorder="1"/>
    <xf numFmtId="0" fontId="16" fillId="0" borderId="11" xfId="0" applyFont="1" applyBorder="1" applyAlignment="1"/>
    <xf numFmtId="0" fontId="16" fillId="0" borderId="11" xfId="0" applyFont="1" applyBorder="1" applyAlignment="1">
      <alignment horizontal="left"/>
    </xf>
    <xf numFmtId="0" fontId="16" fillId="0" borderId="11" xfId="0" applyFont="1" applyBorder="1" applyAlignment="1">
      <alignment horizontal="center"/>
    </xf>
    <xf numFmtId="0" fontId="15" fillId="0" borderId="11" xfId="0" applyFont="1" applyBorder="1" applyAlignment="1">
      <alignment horizontal="center" wrapText="1"/>
    </xf>
    <xf numFmtId="49" fontId="16" fillId="0" borderId="11" xfId="0" applyNumberFormat="1" applyFont="1" applyBorder="1" applyAlignment="1">
      <alignment horizontal="center"/>
    </xf>
    <xf numFmtId="0" fontId="24" fillId="0" borderId="11" xfId="0" applyFont="1" applyBorder="1"/>
    <xf numFmtId="0" fontId="16" fillId="14" borderId="11" xfId="0" applyFont="1" applyFill="1" applyBorder="1"/>
    <xf numFmtId="3" fontId="16" fillId="0" borderId="11" xfId="0" applyNumberFormat="1" applyFont="1" applyBorder="1" applyAlignment="1">
      <alignment horizontal="right"/>
    </xf>
    <xf numFmtId="3" fontId="16" fillId="0" borderId="12" xfId="0" applyNumberFormat="1" applyFont="1" applyBorder="1" applyAlignment="1">
      <alignment horizontal="right"/>
    </xf>
    <xf numFmtId="0" fontId="16" fillId="0" borderId="12" xfId="0" applyFont="1" applyBorder="1"/>
    <xf numFmtId="0" fontId="25" fillId="0" borderId="11" xfId="0" applyFont="1" applyBorder="1" applyAlignment="1">
      <alignment vertical="center"/>
    </xf>
    <xf numFmtId="0" fontId="16" fillId="0" borderId="11" xfId="0" applyFont="1" applyFill="1" applyBorder="1" applyAlignment="1"/>
    <xf numFmtId="0" fontId="16" fillId="0" borderId="11" xfId="0" applyFont="1" applyBorder="1" applyAlignment="1">
      <alignment wrapText="1"/>
    </xf>
    <xf numFmtId="0" fontId="16" fillId="0" borderId="11" xfId="0" applyFont="1" applyBorder="1" applyAlignment="1">
      <alignment horizontal="right"/>
    </xf>
    <xf numFmtId="0" fontId="16" fillId="0" borderId="12" xfId="0" applyFont="1" applyBorder="1" applyAlignment="1">
      <alignment horizontal="right"/>
    </xf>
    <xf numFmtId="3" fontId="9" fillId="0" borderId="11" xfId="0" applyNumberFormat="1" applyFont="1" applyFill="1" applyBorder="1" applyAlignment="1">
      <alignment horizontal="center"/>
    </xf>
    <xf numFmtId="0" fontId="0" fillId="3" borderId="10" xfId="6" applyFont="1" applyBorder="1" applyAlignment="1">
      <alignment horizontal="center"/>
    </xf>
    <xf numFmtId="0" fontId="0" fillId="9" borderId="10" xfId="0" applyFill="1" applyBorder="1" applyAlignment="1">
      <alignment horizontal="center"/>
    </xf>
    <xf numFmtId="0" fontId="0" fillId="5" borderId="1" xfId="3" applyFont="1" applyAlignment="1">
      <alignment horizontal="center"/>
    </xf>
    <xf numFmtId="0" fontId="18" fillId="14" borderId="11" xfId="0" applyFont="1" applyFill="1" applyBorder="1" applyAlignment="1">
      <alignment horizontal="center"/>
    </xf>
    <xf numFmtId="0" fontId="14" fillId="0" borderId="11" xfId="0" applyFont="1" applyFill="1" applyBorder="1" applyAlignment="1">
      <alignment horizontal="center"/>
    </xf>
    <xf numFmtId="0" fontId="16" fillId="0" borderId="11" xfId="0" applyFont="1" applyBorder="1" applyAlignment="1">
      <alignment horizontal="center"/>
    </xf>
    <xf numFmtId="0" fontId="5" fillId="7" borderId="4" xfId="0" applyFont="1" applyFill="1" applyBorder="1" applyAlignment="1">
      <alignment horizontal="center" wrapText="1"/>
    </xf>
    <xf numFmtId="0" fontId="5" fillId="7" borderId="6" xfId="0" applyFont="1" applyFill="1" applyBorder="1" applyAlignment="1">
      <alignment horizontal="center" wrapText="1"/>
    </xf>
  </cellXfs>
  <cellStyles count="7">
    <cellStyle name="Halb 2" xfId="6"/>
    <cellStyle name="Hea 2" xfId="4"/>
    <cellStyle name="Märkus" xfId="3" builtinId="10"/>
    <cellStyle name="Neutraalne 2" xfId="5"/>
    <cellStyle name="Normaallaad" xfId="0" builtinId="0"/>
    <cellStyle name="Protsent" xfId="2" builtinId="5"/>
    <cellStyle name="Valu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85"/>
  <sheetViews>
    <sheetView tabSelected="1" zoomScale="80" zoomScaleNormal="80" workbookViewId="0">
      <pane ySplit="2" topLeftCell="A3" activePane="bottomLeft" state="frozen"/>
      <selection pane="bottomLeft" activeCell="Y55" sqref="Y55:AA55"/>
    </sheetView>
  </sheetViews>
  <sheetFormatPr defaultRowHeight="14.4" outlineLevelRow="2" x14ac:dyDescent="0.3"/>
  <cols>
    <col min="1" max="1" width="10.44140625" customWidth="1"/>
    <col min="2" max="2" width="41.6640625" customWidth="1"/>
    <col min="3" max="3" width="35.33203125" customWidth="1"/>
    <col min="4" max="4" width="11" customWidth="1"/>
    <col min="5" max="5" width="9.77734375" customWidth="1"/>
    <col min="6" max="6" width="7.44140625" customWidth="1"/>
    <col min="7" max="9" width="11" hidden="1" customWidth="1"/>
    <col min="10" max="12" width="10.5546875" hidden="1" customWidth="1"/>
    <col min="13" max="13" width="11.44140625" hidden="1" customWidth="1"/>
    <col min="14" max="14" width="14.88671875" hidden="1" customWidth="1"/>
    <col min="15" max="15" width="33.5546875" hidden="1" customWidth="1"/>
    <col min="16" max="18" width="11.5546875" customWidth="1"/>
    <col min="19" max="22" width="11" customWidth="1"/>
    <col min="23" max="23" width="14" customWidth="1"/>
    <col min="24" max="24" width="34.5546875" customWidth="1"/>
    <col min="25" max="27" width="14.6640625" style="24" customWidth="1"/>
    <col min="28" max="28" width="23.44140625" customWidth="1"/>
    <col min="29" max="29" width="35.33203125" customWidth="1"/>
  </cols>
  <sheetData>
    <row r="1" spans="1:28" x14ac:dyDescent="0.3">
      <c r="A1" s="21" t="s">
        <v>14</v>
      </c>
      <c r="B1" s="22" t="s">
        <v>15</v>
      </c>
      <c r="C1" s="23" t="s">
        <v>16</v>
      </c>
      <c r="E1" s="194" t="s">
        <v>17</v>
      </c>
      <c r="F1" s="194"/>
      <c r="G1" s="194"/>
      <c r="H1" s="194"/>
      <c r="I1" s="195" t="s">
        <v>18</v>
      </c>
      <c r="J1" s="195"/>
      <c r="K1" s="195"/>
      <c r="L1" s="195"/>
      <c r="M1" s="196" t="s">
        <v>19</v>
      </c>
      <c r="N1" s="196"/>
      <c r="O1" s="196"/>
    </row>
    <row r="2" spans="1:28" ht="69" x14ac:dyDescent="0.3">
      <c r="A2" s="25" t="s">
        <v>20</v>
      </c>
      <c r="B2" s="25" t="s">
        <v>21</v>
      </c>
      <c r="C2" s="26" t="s">
        <v>22</v>
      </c>
      <c r="D2" s="26" t="s">
        <v>23</v>
      </c>
      <c r="E2" s="26" t="s">
        <v>24</v>
      </c>
      <c r="F2" s="27" t="s">
        <v>25</v>
      </c>
      <c r="G2" s="27">
        <v>2018</v>
      </c>
      <c r="H2" s="27" t="s">
        <v>26</v>
      </c>
      <c r="I2" s="27" t="s">
        <v>27</v>
      </c>
      <c r="J2" s="27">
        <v>2019</v>
      </c>
      <c r="K2" s="27" t="s">
        <v>28</v>
      </c>
      <c r="L2" s="27" t="s">
        <v>29</v>
      </c>
      <c r="M2" s="27" t="s">
        <v>30</v>
      </c>
      <c r="N2" s="28" t="s">
        <v>31</v>
      </c>
      <c r="O2" s="28" t="s">
        <v>32</v>
      </c>
      <c r="P2" s="27">
        <v>2020</v>
      </c>
      <c r="Q2" s="27" t="s">
        <v>33</v>
      </c>
      <c r="R2" s="27" t="s">
        <v>34</v>
      </c>
      <c r="S2" s="27">
        <v>2021</v>
      </c>
      <c r="T2" s="27" t="s">
        <v>35</v>
      </c>
      <c r="U2" s="27" t="s">
        <v>36</v>
      </c>
      <c r="V2" s="27" t="s">
        <v>37</v>
      </c>
      <c r="W2" s="27" t="s">
        <v>38</v>
      </c>
      <c r="X2" s="27" t="s">
        <v>39</v>
      </c>
      <c r="Y2" s="27" t="s">
        <v>40</v>
      </c>
      <c r="Z2" s="27" t="s">
        <v>41</v>
      </c>
      <c r="AA2" s="27" t="s">
        <v>42</v>
      </c>
      <c r="AB2" s="27" t="s">
        <v>43</v>
      </c>
    </row>
    <row r="3" spans="1:28" s="24" customFormat="1" x14ac:dyDescent="0.3">
      <c r="A3" s="29" t="s">
        <v>44</v>
      </c>
      <c r="B3" s="29" t="s">
        <v>45</v>
      </c>
      <c r="C3" s="30"/>
      <c r="D3" s="31"/>
      <c r="E3" s="32"/>
      <c r="F3" s="33"/>
      <c r="G3" s="34">
        <f>SUM(G4,)</f>
        <v>4386</v>
      </c>
      <c r="H3" s="34">
        <f>H4</f>
        <v>2386</v>
      </c>
      <c r="I3" s="34">
        <f>I4</f>
        <v>2000</v>
      </c>
      <c r="J3" s="34">
        <f>SUM(J4,)</f>
        <v>358844</v>
      </c>
      <c r="K3" s="34">
        <f>K4</f>
        <v>55800</v>
      </c>
      <c r="L3" s="34">
        <f>L4</f>
        <v>303044</v>
      </c>
      <c r="M3" s="34">
        <f>M4</f>
        <v>305044</v>
      </c>
      <c r="N3" s="34"/>
      <c r="O3" s="34"/>
      <c r="P3" s="34">
        <f t="shared" ref="P3" si="0">SUM(P4,)</f>
        <v>225000</v>
      </c>
      <c r="Q3" s="34">
        <f>Q4</f>
        <v>123569</v>
      </c>
      <c r="R3" s="34">
        <f t="shared" ref="R3:V3" si="1">R4</f>
        <v>101431</v>
      </c>
      <c r="S3" s="34">
        <f t="shared" si="1"/>
        <v>22000</v>
      </c>
      <c r="T3" s="34">
        <f t="shared" si="1"/>
        <v>9472</v>
      </c>
      <c r="U3" s="34">
        <f t="shared" si="1"/>
        <v>12528</v>
      </c>
      <c r="V3" s="34">
        <f t="shared" si="1"/>
        <v>113959</v>
      </c>
      <c r="W3" s="34"/>
      <c r="X3" s="34"/>
      <c r="Y3" s="34">
        <f>SUM(G3,J3,P3,S3)</f>
        <v>610230</v>
      </c>
      <c r="Z3" s="35">
        <f>H3+K3+Q3+T3</f>
        <v>191227</v>
      </c>
      <c r="AA3" s="35">
        <f>Y3-Z3</f>
        <v>419003</v>
      </c>
      <c r="AB3" s="35"/>
    </row>
    <row r="4" spans="1:28" ht="66.599999999999994" outlineLevel="1" x14ac:dyDescent="0.3">
      <c r="A4" s="36" t="s">
        <v>46</v>
      </c>
      <c r="B4" s="37" t="s">
        <v>47</v>
      </c>
      <c r="C4" s="38"/>
      <c r="D4" s="39"/>
      <c r="E4" s="39"/>
      <c r="F4" s="40"/>
      <c r="G4" s="41">
        <f t="shared" ref="G4:K4" si="2">SUM(G5:G10)</f>
        <v>4386</v>
      </c>
      <c r="H4" s="41">
        <f t="shared" si="2"/>
        <v>2386</v>
      </c>
      <c r="I4" s="41">
        <f>G4-H4</f>
        <v>2000</v>
      </c>
      <c r="J4" s="41">
        <f t="shared" si="2"/>
        <v>358844</v>
      </c>
      <c r="K4" s="41">
        <f t="shared" si="2"/>
        <v>55800</v>
      </c>
      <c r="L4" s="41">
        <f t="shared" ref="L4:L10" si="3">J4-K4</f>
        <v>303044</v>
      </c>
      <c r="M4" s="41">
        <f>I4+L4</f>
        <v>305044</v>
      </c>
      <c r="N4" s="42"/>
      <c r="O4" s="42"/>
      <c r="P4" s="42">
        <f>SUM(P5:P10)</f>
        <v>225000</v>
      </c>
      <c r="Q4" s="42">
        <f>SUM(Q5:Q10)</f>
        <v>123569</v>
      </c>
      <c r="R4" s="42">
        <f>P4-Q4</f>
        <v>101431</v>
      </c>
      <c r="S4" s="42">
        <f>SUM(S5:S10)</f>
        <v>22000</v>
      </c>
      <c r="T4" s="42">
        <f>SUM(T5:T10)</f>
        <v>9472</v>
      </c>
      <c r="U4" s="42">
        <f>S4-T4</f>
        <v>12528</v>
      </c>
      <c r="V4" s="42">
        <f>SUM(R4+U4)</f>
        <v>113959</v>
      </c>
      <c r="W4" s="43"/>
      <c r="X4" s="43"/>
      <c r="Y4" s="34">
        <f>SUM(G4,J4,P4,S4)</f>
        <v>610230</v>
      </c>
      <c r="Z4" s="35">
        <f>H4+K4+Q4+T4</f>
        <v>191227</v>
      </c>
      <c r="AA4" s="35">
        <f>Y4-Z4</f>
        <v>419003</v>
      </c>
      <c r="AB4" s="44"/>
    </row>
    <row r="5" spans="1:28" ht="27" outlineLevel="2" x14ac:dyDescent="0.3">
      <c r="A5" s="45" t="s">
        <v>48</v>
      </c>
      <c r="B5" s="46" t="s">
        <v>49</v>
      </c>
      <c r="C5" s="47" t="s">
        <v>50</v>
      </c>
      <c r="D5" s="48"/>
      <c r="E5" s="48" t="s">
        <v>51</v>
      </c>
      <c r="F5" s="49"/>
      <c r="G5" s="50">
        <v>0</v>
      </c>
      <c r="H5" s="51">
        <v>0</v>
      </c>
      <c r="I5" s="51">
        <f>G5-H5</f>
        <v>0</v>
      </c>
      <c r="J5" s="50">
        <v>0</v>
      </c>
      <c r="K5" s="51">
        <v>0</v>
      </c>
      <c r="L5" s="51">
        <f t="shared" si="3"/>
        <v>0</v>
      </c>
      <c r="M5" s="51">
        <f>I5+L5</f>
        <v>0</v>
      </c>
      <c r="N5" s="52" t="s">
        <v>52</v>
      </c>
      <c r="O5" s="53" t="s">
        <v>53</v>
      </c>
      <c r="P5" s="54">
        <v>0</v>
      </c>
      <c r="Q5" s="54">
        <v>0</v>
      </c>
      <c r="R5" s="54">
        <f>P5-Q5</f>
        <v>0</v>
      </c>
      <c r="S5" s="54">
        <v>12000</v>
      </c>
      <c r="T5" s="54">
        <v>0</v>
      </c>
      <c r="U5" s="54">
        <f>S5-T5</f>
        <v>12000</v>
      </c>
      <c r="V5" s="51">
        <f>R5+U5</f>
        <v>12000</v>
      </c>
      <c r="W5" s="55" t="s">
        <v>54</v>
      </c>
      <c r="X5" s="56" t="s">
        <v>55</v>
      </c>
      <c r="Y5" s="51">
        <f>G5+J5+P5+S5</f>
        <v>12000</v>
      </c>
      <c r="Z5" s="51">
        <f>H5+K5+Q5+T5</f>
        <v>0</v>
      </c>
      <c r="AA5" s="51">
        <f>Y5-Z5</f>
        <v>12000</v>
      </c>
      <c r="AB5" s="57"/>
    </row>
    <row r="6" spans="1:28" ht="27" outlineLevel="2" x14ac:dyDescent="0.3">
      <c r="A6" s="45" t="s">
        <v>56</v>
      </c>
      <c r="B6" s="58" t="s">
        <v>57</v>
      </c>
      <c r="C6" s="47" t="s">
        <v>58</v>
      </c>
      <c r="D6" s="48" t="s">
        <v>59</v>
      </c>
      <c r="E6" s="48" t="s">
        <v>60</v>
      </c>
      <c r="F6" s="59"/>
      <c r="G6" s="50">
        <v>0</v>
      </c>
      <c r="H6" s="51">
        <v>0</v>
      </c>
      <c r="I6" s="51">
        <f t="shared" ref="I6:I10" si="4">G6-H6</f>
        <v>0</v>
      </c>
      <c r="J6" s="50">
        <v>0</v>
      </c>
      <c r="K6" s="51">
        <v>0</v>
      </c>
      <c r="L6" s="51">
        <f t="shared" si="3"/>
        <v>0</v>
      </c>
      <c r="M6" s="51">
        <f t="shared" ref="M6:M10" si="5">I6+L6</f>
        <v>0</v>
      </c>
      <c r="N6" s="60" t="s">
        <v>52</v>
      </c>
      <c r="O6" s="53" t="s">
        <v>61</v>
      </c>
      <c r="P6" s="61" t="s">
        <v>11</v>
      </c>
      <c r="Q6" s="61" t="s">
        <v>11</v>
      </c>
      <c r="R6" s="61" t="s">
        <v>11</v>
      </c>
      <c r="S6" s="62" t="s">
        <v>11</v>
      </c>
      <c r="T6" s="62" t="s">
        <v>11</v>
      </c>
      <c r="U6" s="61" t="s">
        <v>11</v>
      </c>
      <c r="V6" s="63" t="s">
        <v>11</v>
      </c>
      <c r="W6" s="64" t="s">
        <v>62</v>
      </c>
      <c r="X6" s="64"/>
      <c r="Y6" s="51">
        <v>0</v>
      </c>
      <c r="Z6" s="51">
        <v>0</v>
      </c>
      <c r="AA6" s="51">
        <f t="shared" ref="AA6:AA10" si="6">Y6-Z6</f>
        <v>0</v>
      </c>
      <c r="AB6" s="57"/>
    </row>
    <row r="7" spans="1:28" ht="40.200000000000003" outlineLevel="2" x14ac:dyDescent="0.3">
      <c r="A7" s="65" t="s">
        <v>63</v>
      </c>
      <c r="B7" s="58" t="s">
        <v>64</v>
      </c>
      <c r="C7" s="47" t="s">
        <v>65</v>
      </c>
      <c r="D7" s="48" t="s">
        <v>59</v>
      </c>
      <c r="E7" s="48" t="s">
        <v>66</v>
      </c>
      <c r="F7" s="59"/>
      <c r="G7" s="50">
        <v>0</v>
      </c>
      <c r="H7" s="51">
        <v>0</v>
      </c>
      <c r="I7" s="51">
        <f t="shared" si="4"/>
        <v>0</v>
      </c>
      <c r="J7" s="50">
        <v>4000</v>
      </c>
      <c r="K7" s="51">
        <v>0</v>
      </c>
      <c r="L7" s="51">
        <f t="shared" si="3"/>
        <v>4000</v>
      </c>
      <c r="M7" s="51">
        <f t="shared" si="5"/>
        <v>4000</v>
      </c>
      <c r="N7" s="66" t="s">
        <v>67</v>
      </c>
      <c r="O7" s="53" t="s">
        <v>68</v>
      </c>
      <c r="P7" s="54">
        <v>0</v>
      </c>
      <c r="Q7" s="54">
        <v>0</v>
      </c>
      <c r="R7" s="54">
        <f t="shared" ref="R7:R10" si="7">P7-Q7</f>
        <v>0</v>
      </c>
      <c r="S7" s="54">
        <v>0</v>
      </c>
      <c r="T7" s="54">
        <v>0</v>
      </c>
      <c r="U7" s="54">
        <f t="shared" ref="U7:U10" si="8">S7-T7</f>
        <v>0</v>
      </c>
      <c r="V7" s="51">
        <f t="shared" ref="V7:V10" si="9">R7+U7</f>
        <v>0</v>
      </c>
      <c r="W7" s="55" t="s">
        <v>54</v>
      </c>
      <c r="X7" s="56" t="s">
        <v>69</v>
      </c>
      <c r="Y7" s="51">
        <f t="shared" ref="Y7:Z10" si="10">G7+J7+P7+S7</f>
        <v>4000</v>
      </c>
      <c r="Z7" s="51">
        <f t="shared" si="10"/>
        <v>0</v>
      </c>
      <c r="AA7" s="51">
        <f t="shared" si="6"/>
        <v>4000</v>
      </c>
      <c r="AB7" s="57"/>
    </row>
    <row r="8" spans="1:28" ht="40.200000000000003" outlineLevel="2" x14ac:dyDescent="0.3">
      <c r="A8" s="65" t="s">
        <v>70</v>
      </c>
      <c r="B8" s="58" t="s">
        <v>71</v>
      </c>
      <c r="C8" s="47" t="s">
        <v>72</v>
      </c>
      <c r="D8" s="48" t="s">
        <v>73</v>
      </c>
      <c r="E8" s="48" t="s">
        <v>74</v>
      </c>
      <c r="F8" s="59"/>
      <c r="G8" s="50">
        <v>4386</v>
      </c>
      <c r="H8" s="51">
        <v>2386</v>
      </c>
      <c r="I8" s="51">
        <f t="shared" si="4"/>
        <v>2000</v>
      </c>
      <c r="J8" s="50">
        <v>8020</v>
      </c>
      <c r="K8" s="51">
        <v>6000</v>
      </c>
      <c r="L8" s="51">
        <f t="shared" si="3"/>
        <v>2020</v>
      </c>
      <c r="M8" s="51">
        <f t="shared" si="5"/>
        <v>4020</v>
      </c>
      <c r="N8" s="60" t="s">
        <v>52</v>
      </c>
      <c r="O8" s="67" t="s">
        <v>75</v>
      </c>
      <c r="P8" s="61" t="s">
        <v>11</v>
      </c>
      <c r="Q8" s="61" t="s">
        <v>11</v>
      </c>
      <c r="R8" s="61" t="s">
        <v>11</v>
      </c>
      <c r="S8" s="62" t="s">
        <v>11</v>
      </c>
      <c r="T8" s="62" t="s">
        <v>11</v>
      </c>
      <c r="U8" s="61" t="s">
        <v>11</v>
      </c>
      <c r="V8" s="63" t="s">
        <v>11</v>
      </c>
      <c r="W8" s="68" t="s">
        <v>62</v>
      </c>
      <c r="X8" s="68"/>
      <c r="Y8" s="51">
        <f>G8+J8</f>
        <v>12406</v>
      </c>
      <c r="Z8" s="51">
        <f>H8+K8</f>
        <v>8386</v>
      </c>
      <c r="AA8" s="51">
        <f t="shared" si="6"/>
        <v>4020</v>
      </c>
      <c r="AB8" s="57"/>
    </row>
    <row r="9" spans="1:28" ht="186.6" customHeight="1" outlineLevel="1" x14ac:dyDescent="0.3">
      <c r="A9" s="69" t="s">
        <v>76</v>
      </c>
      <c r="B9" s="70" t="s">
        <v>77</v>
      </c>
      <c r="C9" s="71" t="s">
        <v>78</v>
      </c>
      <c r="D9" s="72" t="s">
        <v>79</v>
      </c>
      <c r="E9" s="73" t="s">
        <v>80</v>
      </c>
      <c r="F9" s="74">
        <v>2018</v>
      </c>
      <c r="G9" s="75">
        <v>0</v>
      </c>
      <c r="H9" s="51">
        <v>0</v>
      </c>
      <c r="I9" s="51">
        <f t="shared" si="4"/>
        <v>0</v>
      </c>
      <c r="J9" s="75">
        <f>212824+34000</f>
        <v>246824</v>
      </c>
      <c r="K9" s="51">
        <v>12000</v>
      </c>
      <c r="L9" s="51">
        <f t="shared" si="3"/>
        <v>234824</v>
      </c>
      <c r="M9" s="51">
        <f t="shared" si="5"/>
        <v>234824</v>
      </c>
      <c r="N9" s="76" t="s">
        <v>67</v>
      </c>
      <c r="O9" s="75" t="s">
        <v>81</v>
      </c>
      <c r="P9" s="54">
        <f>65000+10000</f>
        <v>75000</v>
      </c>
      <c r="Q9" s="54">
        <v>35369</v>
      </c>
      <c r="R9" s="54">
        <f t="shared" si="7"/>
        <v>39631</v>
      </c>
      <c r="S9" s="54">
        <v>10000</v>
      </c>
      <c r="T9" s="54">
        <v>4492</v>
      </c>
      <c r="U9" s="54">
        <f t="shared" si="8"/>
        <v>5508</v>
      </c>
      <c r="V9" s="51">
        <f t="shared" si="9"/>
        <v>45139</v>
      </c>
      <c r="W9" s="77" t="s">
        <v>82</v>
      </c>
      <c r="X9" s="56" t="s">
        <v>83</v>
      </c>
      <c r="Y9" s="51">
        <f t="shared" si="10"/>
        <v>331824</v>
      </c>
      <c r="Z9" s="51">
        <f t="shared" si="10"/>
        <v>51861</v>
      </c>
      <c r="AA9" s="51">
        <f t="shared" si="6"/>
        <v>279963</v>
      </c>
      <c r="AB9" s="78"/>
    </row>
    <row r="10" spans="1:28" ht="53.4" outlineLevel="2" x14ac:dyDescent="0.3">
      <c r="A10" s="69" t="s">
        <v>84</v>
      </c>
      <c r="B10" s="70" t="s">
        <v>85</v>
      </c>
      <c r="C10" s="79" t="s">
        <v>86</v>
      </c>
      <c r="D10" s="72"/>
      <c r="E10" s="73" t="s">
        <v>87</v>
      </c>
      <c r="F10" s="49"/>
      <c r="G10" s="51">
        <v>0</v>
      </c>
      <c r="H10" s="51">
        <v>0</v>
      </c>
      <c r="I10" s="51">
        <f t="shared" si="4"/>
        <v>0</v>
      </c>
      <c r="J10" s="51">
        <v>100000</v>
      </c>
      <c r="K10" s="51">
        <v>37800</v>
      </c>
      <c r="L10" s="51">
        <f t="shared" si="3"/>
        <v>62200</v>
      </c>
      <c r="M10" s="51">
        <f t="shared" si="5"/>
        <v>62200</v>
      </c>
      <c r="N10" s="80" t="s">
        <v>82</v>
      </c>
      <c r="O10" s="56" t="s">
        <v>88</v>
      </c>
      <c r="P10" s="51">
        <v>150000</v>
      </c>
      <c r="Q10" s="51">
        <v>88200</v>
      </c>
      <c r="R10" s="54">
        <f t="shared" si="7"/>
        <v>61800</v>
      </c>
      <c r="S10" s="51">
        <v>0</v>
      </c>
      <c r="T10" s="51">
        <v>4980</v>
      </c>
      <c r="U10" s="54">
        <f t="shared" si="8"/>
        <v>-4980</v>
      </c>
      <c r="V10" s="51">
        <f t="shared" si="9"/>
        <v>56820</v>
      </c>
      <c r="W10" s="55" t="s">
        <v>54</v>
      </c>
      <c r="X10" s="81" t="s">
        <v>89</v>
      </c>
      <c r="Y10" s="51">
        <f t="shared" si="10"/>
        <v>250000</v>
      </c>
      <c r="Z10" s="51">
        <f t="shared" si="10"/>
        <v>130980</v>
      </c>
      <c r="AA10" s="51">
        <f t="shared" si="6"/>
        <v>119020</v>
      </c>
      <c r="AB10" s="78"/>
    </row>
    <row r="11" spans="1:28" outlineLevel="2" x14ac:dyDescent="0.3">
      <c r="A11" s="197"/>
      <c r="B11" s="197"/>
      <c r="C11" s="197"/>
      <c r="D11" s="197"/>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row>
    <row r="12" spans="1:28" s="24" customFormat="1" outlineLevel="2" x14ac:dyDescent="0.3">
      <c r="A12" s="82" t="s">
        <v>90</v>
      </c>
      <c r="B12" s="29" t="s">
        <v>91</v>
      </c>
      <c r="C12" s="82"/>
      <c r="D12" s="82"/>
      <c r="E12" s="83"/>
      <c r="F12" s="82"/>
      <c r="G12" s="34">
        <f>SUM(G13,G19,G25)</f>
        <v>1895</v>
      </c>
      <c r="H12" s="34">
        <f>SUM(H13,H19,H25)</f>
        <v>895</v>
      </c>
      <c r="I12" s="34">
        <f>G12-H12</f>
        <v>1000</v>
      </c>
      <c r="J12" s="34">
        <f>SUM(J13,J19,J25)</f>
        <v>67500</v>
      </c>
      <c r="K12" s="34">
        <f>SUM(K13,K19,K25)</f>
        <v>14391</v>
      </c>
      <c r="L12" s="34">
        <f>J12-K12</f>
        <v>53109</v>
      </c>
      <c r="M12" s="34">
        <f>I12+L12</f>
        <v>54109</v>
      </c>
      <c r="N12" s="34"/>
      <c r="O12" s="34"/>
      <c r="P12" s="34">
        <f>SUM(P13,P19,P25)</f>
        <v>107500</v>
      </c>
      <c r="Q12" s="34">
        <f>SUM(Q13,Q19,Q25)</f>
        <v>23400</v>
      </c>
      <c r="R12" s="34">
        <f>P12-Q12</f>
        <v>84100</v>
      </c>
      <c r="S12" s="34">
        <f>SUM(S13,S19,S25)</f>
        <v>82500</v>
      </c>
      <c r="T12" s="34">
        <f>SUM(T13,T19,T25)</f>
        <v>24350</v>
      </c>
      <c r="U12" s="34">
        <f>S12-T12</f>
        <v>58150</v>
      </c>
      <c r="V12" s="34">
        <f>R12+U12</f>
        <v>142250</v>
      </c>
      <c r="W12" s="34"/>
      <c r="X12" s="34"/>
      <c r="Y12" s="34">
        <f>G12+J12+P12+S12</f>
        <v>259395</v>
      </c>
      <c r="Z12" s="35">
        <f>H12+K12+Q12+T12</f>
        <v>63036</v>
      </c>
      <c r="AA12" s="35">
        <f>Y12-Z12</f>
        <v>196359</v>
      </c>
      <c r="AB12" s="84"/>
    </row>
    <row r="13" spans="1:28" ht="27" outlineLevel="2" x14ac:dyDescent="0.3">
      <c r="A13" s="85" t="s">
        <v>92</v>
      </c>
      <c r="B13" s="86" t="s">
        <v>93</v>
      </c>
      <c r="C13" s="38"/>
      <c r="D13" s="87"/>
      <c r="E13" s="87"/>
      <c r="F13" s="88"/>
      <c r="G13" s="41">
        <f>SUM(G14:G18)</f>
        <v>1000</v>
      </c>
      <c r="H13" s="41">
        <f>SUM(H14:H18)</f>
        <v>0</v>
      </c>
      <c r="I13" s="41">
        <f>G13-H13</f>
        <v>1000</v>
      </c>
      <c r="J13" s="41">
        <f>SUM(J14:J18)</f>
        <v>25000</v>
      </c>
      <c r="K13" s="41">
        <f t="shared" ref="K13:L13" si="11">SUM(K14:K18)</f>
        <v>0</v>
      </c>
      <c r="L13" s="41">
        <f t="shared" si="11"/>
        <v>25000</v>
      </c>
      <c r="M13" s="41">
        <f>SUM(M14:M18)</f>
        <v>26000</v>
      </c>
      <c r="N13" s="41"/>
      <c r="O13" s="41"/>
      <c r="P13" s="41">
        <f>SUM(P14:P18)</f>
        <v>41000</v>
      </c>
      <c r="Q13" s="41">
        <f>SUM(Q14:Q18)</f>
        <v>0</v>
      </c>
      <c r="R13" s="41">
        <f>P13-Q13</f>
        <v>41000</v>
      </c>
      <c r="S13" s="41">
        <f>SUM(S14:S18)</f>
        <v>25000</v>
      </c>
      <c r="T13" s="41">
        <f>SUM(T14:T18)</f>
        <v>0</v>
      </c>
      <c r="U13" s="41">
        <f>S13-T13</f>
        <v>25000</v>
      </c>
      <c r="V13" s="41">
        <f>SUM(R13+U13)</f>
        <v>66000</v>
      </c>
      <c r="W13" s="41"/>
      <c r="X13" s="41"/>
      <c r="Y13" s="41">
        <f>G13+J13+P13+S13</f>
        <v>92000</v>
      </c>
      <c r="Z13" s="41">
        <f t="shared" ref="Z13:Z25" si="12">H13+K13+Q13+T13</f>
        <v>0</v>
      </c>
      <c r="AA13" s="41">
        <f t="shared" ref="AA13:AA26" si="13">Y13-Z13</f>
        <v>92000</v>
      </c>
      <c r="AB13" s="89"/>
    </row>
    <row r="14" spans="1:28" ht="51" customHeight="1" outlineLevel="2" x14ac:dyDescent="0.3">
      <c r="A14" s="45" t="s">
        <v>94</v>
      </c>
      <c r="B14" s="58" t="s">
        <v>95</v>
      </c>
      <c r="C14" s="47" t="s">
        <v>96</v>
      </c>
      <c r="D14" s="48"/>
      <c r="E14" s="48" t="s">
        <v>66</v>
      </c>
      <c r="F14" s="59"/>
      <c r="G14" s="90" t="s">
        <v>11</v>
      </c>
      <c r="H14" s="90" t="s">
        <v>11</v>
      </c>
      <c r="I14" s="90" t="s">
        <v>11</v>
      </c>
      <c r="J14" s="90" t="s">
        <v>11</v>
      </c>
      <c r="K14" s="90" t="s">
        <v>11</v>
      </c>
      <c r="L14" s="90" t="s">
        <v>11</v>
      </c>
      <c r="M14" s="90" t="s">
        <v>11</v>
      </c>
      <c r="N14" s="91" t="s">
        <v>97</v>
      </c>
      <c r="O14" s="64"/>
      <c r="P14" s="50">
        <v>15000</v>
      </c>
      <c r="Q14" s="50">
        <v>0</v>
      </c>
      <c r="R14" s="50">
        <f>P14-Q14</f>
        <v>15000</v>
      </c>
      <c r="S14" s="50">
        <v>0</v>
      </c>
      <c r="T14" s="50">
        <v>0</v>
      </c>
      <c r="U14" s="50">
        <f>S14-T14</f>
        <v>0</v>
      </c>
      <c r="V14" s="51">
        <f>R14+U14</f>
        <v>15000</v>
      </c>
      <c r="W14" s="77" t="s">
        <v>82</v>
      </c>
      <c r="X14" s="67" t="s">
        <v>98</v>
      </c>
      <c r="Y14" s="51">
        <f>P14+S14</f>
        <v>15000</v>
      </c>
      <c r="Z14" s="51">
        <f>Q14+T14</f>
        <v>0</v>
      </c>
      <c r="AA14" s="51">
        <f t="shared" si="13"/>
        <v>15000</v>
      </c>
      <c r="AB14" s="57"/>
    </row>
    <row r="15" spans="1:28" ht="66.599999999999994" outlineLevel="2" x14ac:dyDescent="0.3">
      <c r="A15" s="92" t="s">
        <v>99</v>
      </c>
      <c r="B15" s="58" t="s">
        <v>100</v>
      </c>
      <c r="C15" s="47" t="s">
        <v>101</v>
      </c>
      <c r="D15" s="48"/>
      <c r="E15" s="48" t="s">
        <v>102</v>
      </c>
      <c r="F15" s="59"/>
      <c r="G15" s="90" t="s">
        <v>11</v>
      </c>
      <c r="H15" s="90" t="s">
        <v>11</v>
      </c>
      <c r="I15" s="90" t="s">
        <v>11</v>
      </c>
      <c r="J15" s="90" t="s">
        <v>11</v>
      </c>
      <c r="K15" s="90" t="s">
        <v>11</v>
      </c>
      <c r="L15" s="90" t="s">
        <v>11</v>
      </c>
      <c r="M15" s="90" t="s">
        <v>11</v>
      </c>
      <c r="N15" s="91" t="s">
        <v>62</v>
      </c>
      <c r="O15" s="64"/>
      <c r="P15" s="50">
        <v>0</v>
      </c>
      <c r="Q15" s="50">
        <v>0</v>
      </c>
      <c r="R15" s="50">
        <f t="shared" ref="R15:R18" si="14">P15-Q15</f>
        <v>0</v>
      </c>
      <c r="S15" s="93">
        <v>0</v>
      </c>
      <c r="T15" s="93">
        <v>0</v>
      </c>
      <c r="U15" s="50">
        <f t="shared" ref="U15:U18" si="15">S15-T15</f>
        <v>0</v>
      </c>
      <c r="V15" s="51">
        <f t="shared" ref="V15:V18" si="16">R15+U15</f>
        <v>0</v>
      </c>
      <c r="W15" s="94" t="s">
        <v>103</v>
      </c>
      <c r="X15" s="67" t="s">
        <v>104</v>
      </c>
      <c r="Y15" s="51">
        <f t="shared" ref="Y15:Z16" si="17">P15+S15</f>
        <v>0</v>
      </c>
      <c r="Z15" s="51">
        <f t="shared" si="17"/>
        <v>0</v>
      </c>
      <c r="AA15" s="51">
        <f t="shared" si="13"/>
        <v>0</v>
      </c>
      <c r="AB15" s="57"/>
    </row>
    <row r="16" spans="1:28" ht="53.4" outlineLevel="2" x14ac:dyDescent="0.3">
      <c r="A16" s="95" t="s">
        <v>105</v>
      </c>
      <c r="B16" s="70" t="s">
        <v>106</v>
      </c>
      <c r="C16" s="47" t="s">
        <v>107</v>
      </c>
      <c r="D16" s="72"/>
      <c r="E16" s="73" t="s">
        <v>51</v>
      </c>
      <c r="F16" s="49"/>
      <c r="G16" s="90" t="s">
        <v>11</v>
      </c>
      <c r="H16" s="90" t="s">
        <v>11</v>
      </c>
      <c r="I16" s="90" t="s">
        <v>11</v>
      </c>
      <c r="J16" s="90" t="s">
        <v>11</v>
      </c>
      <c r="K16" s="90" t="s">
        <v>11</v>
      </c>
      <c r="L16" s="90" t="s">
        <v>11</v>
      </c>
      <c r="M16" s="90" t="s">
        <v>11</v>
      </c>
      <c r="N16" s="91" t="s">
        <v>62</v>
      </c>
      <c r="O16" s="96"/>
      <c r="P16" s="50">
        <v>0</v>
      </c>
      <c r="Q16" s="50">
        <v>0</v>
      </c>
      <c r="R16" s="50">
        <f t="shared" si="14"/>
        <v>0</v>
      </c>
      <c r="S16" s="93">
        <v>0</v>
      </c>
      <c r="T16" s="93">
        <v>0</v>
      </c>
      <c r="U16" s="50">
        <f t="shared" si="15"/>
        <v>0</v>
      </c>
      <c r="V16" s="51">
        <f t="shared" si="16"/>
        <v>0</v>
      </c>
      <c r="W16" s="97" t="s">
        <v>103</v>
      </c>
      <c r="X16" s="67" t="s">
        <v>104</v>
      </c>
      <c r="Y16" s="51">
        <f t="shared" si="17"/>
        <v>0</v>
      </c>
      <c r="Z16" s="51">
        <f t="shared" si="17"/>
        <v>0</v>
      </c>
      <c r="AA16" s="51">
        <f t="shared" si="13"/>
        <v>0</v>
      </c>
      <c r="AB16" s="78"/>
    </row>
    <row r="17" spans="1:28" ht="141.6" customHeight="1" outlineLevel="2" x14ac:dyDescent="0.3">
      <c r="A17" s="95" t="s">
        <v>108</v>
      </c>
      <c r="B17" s="70" t="s">
        <v>109</v>
      </c>
      <c r="C17" s="79" t="s">
        <v>110</v>
      </c>
      <c r="D17" s="72"/>
      <c r="E17" s="73" t="s">
        <v>111</v>
      </c>
      <c r="F17" s="59">
        <v>2018</v>
      </c>
      <c r="G17" s="50">
        <v>0</v>
      </c>
      <c r="H17" s="51">
        <v>0</v>
      </c>
      <c r="I17" s="51">
        <f t="shared" ref="I17:I18" si="18">G17-H17</f>
        <v>0</v>
      </c>
      <c r="J17" s="50">
        <v>25000</v>
      </c>
      <c r="K17" s="51">
        <v>0</v>
      </c>
      <c r="L17" s="51">
        <f t="shared" ref="L17:L24" si="19">J17-K17</f>
        <v>25000</v>
      </c>
      <c r="M17" s="51">
        <f t="shared" ref="M17:M19" si="20">I17+L17</f>
        <v>25000</v>
      </c>
      <c r="N17" s="98" t="s">
        <v>52</v>
      </c>
      <c r="O17" s="75" t="s">
        <v>112</v>
      </c>
      <c r="P17" s="50">
        <v>25000</v>
      </c>
      <c r="Q17" s="50">
        <v>0</v>
      </c>
      <c r="R17" s="50">
        <f t="shared" si="14"/>
        <v>25000</v>
      </c>
      <c r="S17" s="93">
        <v>25000</v>
      </c>
      <c r="T17" s="93">
        <v>0</v>
      </c>
      <c r="U17" s="50">
        <f t="shared" si="15"/>
        <v>25000</v>
      </c>
      <c r="V17" s="51">
        <f t="shared" si="16"/>
        <v>50000</v>
      </c>
      <c r="W17" s="99" t="s">
        <v>54</v>
      </c>
      <c r="X17" s="67" t="s">
        <v>113</v>
      </c>
      <c r="Y17" s="51">
        <f>G17+J17+P17+S17</f>
        <v>75000</v>
      </c>
      <c r="Z17" s="51">
        <f t="shared" si="12"/>
        <v>0</v>
      </c>
      <c r="AA17" s="51">
        <f t="shared" si="13"/>
        <v>75000</v>
      </c>
      <c r="AB17" s="100"/>
    </row>
    <row r="18" spans="1:28" ht="52.8" customHeight="1" outlineLevel="2" x14ac:dyDescent="0.3">
      <c r="A18" s="69" t="s">
        <v>114</v>
      </c>
      <c r="B18" s="70" t="s">
        <v>115</v>
      </c>
      <c r="C18" s="47" t="s">
        <v>116</v>
      </c>
      <c r="D18" s="72"/>
      <c r="E18" s="73" t="s">
        <v>117</v>
      </c>
      <c r="F18" s="49"/>
      <c r="G18" s="50">
        <v>1000</v>
      </c>
      <c r="H18" s="51">
        <v>0</v>
      </c>
      <c r="I18" s="51">
        <f t="shared" si="18"/>
        <v>1000</v>
      </c>
      <c r="J18" s="50">
        <v>0</v>
      </c>
      <c r="K18" s="51">
        <v>0</v>
      </c>
      <c r="L18" s="51">
        <f t="shared" si="19"/>
        <v>0</v>
      </c>
      <c r="M18" s="51">
        <f t="shared" si="20"/>
        <v>1000</v>
      </c>
      <c r="N18" s="101" t="s">
        <v>82</v>
      </c>
      <c r="O18" s="56" t="s">
        <v>118</v>
      </c>
      <c r="P18" s="75">
        <v>1000</v>
      </c>
      <c r="Q18" s="50">
        <v>0</v>
      </c>
      <c r="R18" s="50">
        <f t="shared" si="14"/>
        <v>1000</v>
      </c>
      <c r="S18" s="75">
        <v>0</v>
      </c>
      <c r="T18" s="75">
        <v>0</v>
      </c>
      <c r="U18" s="50">
        <f t="shared" si="15"/>
        <v>0</v>
      </c>
      <c r="V18" s="51">
        <f t="shared" si="16"/>
        <v>1000</v>
      </c>
      <c r="W18" s="99" t="s">
        <v>54</v>
      </c>
      <c r="X18" s="56" t="s">
        <v>119</v>
      </c>
      <c r="Y18" s="51">
        <f>G18+J18+P18+S18</f>
        <v>2000</v>
      </c>
      <c r="Z18" s="51">
        <f t="shared" si="12"/>
        <v>0</v>
      </c>
      <c r="AA18" s="51">
        <f t="shared" si="13"/>
        <v>2000</v>
      </c>
      <c r="AB18" s="78"/>
    </row>
    <row r="19" spans="1:28" ht="42.6" customHeight="1" outlineLevel="2" x14ac:dyDescent="0.3">
      <c r="A19" s="102" t="s">
        <v>120</v>
      </c>
      <c r="B19" s="86" t="s">
        <v>121</v>
      </c>
      <c r="C19" s="86"/>
      <c r="D19" s="86"/>
      <c r="E19" s="86"/>
      <c r="F19" s="86"/>
      <c r="G19" s="103">
        <f>SUM(G20:G24)</f>
        <v>895</v>
      </c>
      <c r="H19" s="103">
        <f>SUM(H20:H24)</f>
        <v>895</v>
      </c>
      <c r="I19" s="103">
        <f>G19-H19</f>
        <v>0</v>
      </c>
      <c r="J19" s="86">
        <f>SUM(J20:J24)</f>
        <v>16500</v>
      </c>
      <c r="K19" s="103">
        <f>SUM(K20:K24)</f>
        <v>14391</v>
      </c>
      <c r="L19" s="103">
        <f t="shared" si="19"/>
        <v>2109</v>
      </c>
      <c r="M19" s="86">
        <f t="shared" si="20"/>
        <v>2109</v>
      </c>
      <c r="N19" s="104"/>
      <c r="O19" s="86"/>
      <c r="P19" s="86">
        <f>SUM(P20:P24)</f>
        <v>1500</v>
      </c>
      <c r="Q19" s="103">
        <f>SUM(Q20:Q24)</f>
        <v>0</v>
      </c>
      <c r="R19" s="103">
        <f>P19-Q19</f>
        <v>1500</v>
      </c>
      <c r="S19" s="86">
        <f>SUM(S20:S24)</f>
        <v>1500</v>
      </c>
      <c r="T19" s="103">
        <f>SUM(T20:T24)</f>
        <v>0</v>
      </c>
      <c r="U19" s="103">
        <f>S19-T19</f>
        <v>1500</v>
      </c>
      <c r="V19" s="103">
        <f>R19+U19</f>
        <v>3000</v>
      </c>
      <c r="W19" s="86"/>
      <c r="X19" s="86"/>
      <c r="Y19" s="103">
        <f>G19+J19+P19+S19</f>
        <v>20395</v>
      </c>
      <c r="Z19" s="103">
        <f t="shared" si="12"/>
        <v>15286</v>
      </c>
      <c r="AA19" s="103">
        <f t="shared" si="13"/>
        <v>5109</v>
      </c>
      <c r="AB19" s="105"/>
    </row>
    <row r="20" spans="1:28" ht="53.4" outlineLevel="2" x14ac:dyDescent="0.3">
      <c r="A20" s="92" t="s">
        <v>122</v>
      </c>
      <c r="B20" s="58" t="s">
        <v>123</v>
      </c>
      <c r="C20" s="47" t="s">
        <v>124</v>
      </c>
      <c r="D20" s="48" t="s">
        <v>59</v>
      </c>
      <c r="E20" s="48" t="s">
        <v>66</v>
      </c>
      <c r="F20" s="59"/>
      <c r="G20" s="50">
        <v>895</v>
      </c>
      <c r="H20" s="51">
        <v>895</v>
      </c>
      <c r="I20" s="51">
        <f>G20-H20</f>
        <v>0</v>
      </c>
      <c r="J20" s="50">
        <v>500</v>
      </c>
      <c r="K20" s="51">
        <v>391</v>
      </c>
      <c r="L20" s="51">
        <f t="shared" si="19"/>
        <v>109</v>
      </c>
      <c r="M20" s="51">
        <f>I20+L20</f>
        <v>109</v>
      </c>
      <c r="N20" s="98" t="s">
        <v>52</v>
      </c>
      <c r="O20" s="53" t="s">
        <v>125</v>
      </c>
      <c r="P20" s="51">
        <v>500</v>
      </c>
      <c r="Q20" s="51">
        <v>0</v>
      </c>
      <c r="R20" s="51">
        <f>P20-Q20</f>
        <v>500</v>
      </c>
      <c r="S20" s="51">
        <v>500</v>
      </c>
      <c r="T20" s="51">
        <v>0</v>
      </c>
      <c r="U20" s="51">
        <f>S20-T20</f>
        <v>500</v>
      </c>
      <c r="V20" s="51">
        <f>R20+U20</f>
        <v>1000</v>
      </c>
      <c r="W20" s="98" t="s">
        <v>54</v>
      </c>
      <c r="X20" s="56" t="s">
        <v>126</v>
      </c>
      <c r="Y20" s="51">
        <f>G20+J20+P20+S20</f>
        <v>2395</v>
      </c>
      <c r="Z20" s="51">
        <f t="shared" si="12"/>
        <v>1286</v>
      </c>
      <c r="AA20" s="51">
        <f t="shared" si="13"/>
        <v>1109</v>
      </c>
      <c r="AB20" s="57"/>
    </row>
    <row r="21" spans="1:28" ht="40.200000000000003" outlineLevel="2" x14ac:dyDescent="0.3">
      <c r="A21" s="69" t="s">
        <v>127</v>
      </c>
      <c r="B21" s="70" t="s">
        <v>128</v>
      </c>
      <c r="C21" s="47" t="s">
        <v>129</v>
      </c>
      <c r="D21" s="72" t="s">
        <v>59</v>
      </c>
      <c r="E21" s="73" t="s">
        <v>66</v>
      </c>
      <c r="F21" s="49"/>
      <c r="G21" s="50">
        <v>0</v>
      </c>
      <c r="H21" s="51">
        <v>0</v>
      </c>
      <c r="I21" s="51">
        <f t="shared" ref="I21:I24" si="21">G21-H21</f>
        <v>0</v>
      </c>
      <c r="J21" s="50">
        <v>1000</v>
      </c>
      <c r="K21" s="51">
        <v>0</v>
      </c>
      <c r="L21" s="51">
        <f t="shared" si="19"/>
        <v>1000</v>
      </c>
      <c r="M21" s="51">
        <f t="shared" ref="M21:M24" si="22">I21+L21</f>
        <v>1000</v>
      </c>
      <c r="N21" s="98" t="s">
        <v>54</v>
      </c>
      <c r="O21" s="53" t="s">
        <v>130</v>
      </c>
      <c r="P21" s="50">
        <v>1000</v>
      </c>
      <c r="Q21" s="106">
        <v>0</v>
      </c>
      <c r="R21" s="51">
        <f t="shared" ref="R21" si="23">P21-Q21</f>
        <v>1000</v>
      </c>
      <c r="S21" s="50">
        <v>1000</v>
      </c>
      <c r="T21" s="106">
        <v>0</v>
      </c>
      <c r="U21" s="51">
        <f t="shared" ref="U21" si="24">S21-T21</f>
        <v>1000</v>
      </c>
      <c r="V21" s="51">
        <f t="shared" ref="V21:V26" si="25">R21+U21</f>
        <v>2000</v>
      </c>
      <c r="W21" s="98" t="s">
        <v>54</v>
      </c>
      <c r="X21" s="75" t="s">
        <v>131</v>
      </c>
      <c r="Y21" s="51">
        <f t="shared" ref="Y21:Y26" si="26">G21+J21+P21+S21</f>
        <v>3000</v>
      </c>
      <c r="Z21" s="51">
        <f t="shared" si="12"/>
        <v>0</v>
      </c>
      <c r="AA21" s="51">
        <f t="shared" si="13"/>
        <v>3000</v>
      </c>
      <c r="AB21" s="78"/>
    </row>
    <row r="22" spans="1:28" ht="40.200000000000003" outlineLevel="2" x14ac:dyDescent="0.3">
      <c r="A22" s="69" t="s">
        <v>132</v>
      </c>
      <c r="B22" s="107" t="s">
        <v>133</v>
      </c>
      <c r="C22" s="108" t="s">
        <v>134</v>
      </c>
      <c r="D22" s="72"/>
      <c r="E22" s="73" t="s">
        <v>135</v>
      </c>
      <c r="F22" s="49"/>
      <c r="G22" s="50">
        <v>0</v>
      </c>
      <c r="H22" s="51">
        <v>0</v>
      </c>
      <c r="I22" s="51">
        <f t="shared" si="21"/>
        <v>0</v>
      </c>
      <c r="J22" s="50">
        <v>0</v>
      </c>
      <c r="K22" s="51">
        <v>0</v>
      </c>
      <c r="L22" s="51">
        <f t="shared" si="19"/>
        <v>0</v>
      </c>
      <c r="M22" s="51">
        <f t="shared" si="22"/>
        <v>0</v>
      </c>
      <c r="N22" s="98" t="s">
        <v>52</v>
      </c>
      <c r="O22" s="53" t="s">
        <v>136</v>
      </c>
      <c r="P22" s="50">
        <v>0</v>
      </c>
      <c r="Q22" s="106">
        <v>0</v>
      </c>
      <c r="R22" s="51">
        <v>0</v>
      </c>
      <c r="S22" s="50">
        <v>0</v>
      </c>
      <c r="T22" s="106">
        <v>0</v>
      </c>
      <c r="U22" s="51">
        <v>0</v>
      </c>
      <c r="V22" s="51">
        <v>0</v>
      </c>
      <c r="W22" s="98" t="s">
        <v>54</v>
      </c>
      <c r="X22" s="75" t="s">
        <v>137</v>
      </c>
      <c r="Y22" s="51">
        <f>G22+J22</f>
        <v>0</v>
      </c>
      <c r="Z22" s="51">
        <f>H22+K22</f>
        <v>0</v>
      </c>
      <c r="AA22" s="51">
        <f t="shared" si="13"/>
        <v>0</v>
      </c>
      <c r="AB22" s="78"/>
    </row>
    <row r="23" spans="1:28" ht="53.4" outlineLevel="2" x14ac:dyDescent="0.3">
      <c r="A23" s="69" t="s">
        <v>138</v>
      </c>
      <c r="B23" s="70" t="s">
        <v>139</v>
      </c>
      <c r="C23" s="79" t="s">
        <v>140</v>
      </c>
      <c r="D23" s="72"/>
      <c r="E23" s="73" t="s">
        <v>141</v>
      </c>
      <c r="F23" s="59" t="s">
        <v>142</v>
      </c>
      <c r="G23" s="50">
        <v>0</v>
      </c>
      <c r="H23" s="51">
        <v>0</v>
      </c>
      <c r="I23" s="51">
        <f t="shared" si="21"/>
        <v>0</v>
      </c>
      <c r="J23" s="50">
        <v>15000</v>
      </c>
      <c r="K23" s="51">
        <v>14000</v>
      </c>
      <c r="L23" s="51">
        <f t="shared" si="19"/>
        <v>1000</v>
      </c>
      <c r="M23" s="51">
        <f t="shared" si="22"/>
        <v>1000</v>
      </c>
      <c r="N23" s="101" t="s">
        <v>82</v>
      </c>
      <c r="O23" s="67" t="s">
        <v>143</v>
      </c>
      <c r="P23" s="90" t="s">
        <v>11</v>
      </c>
      <c r="Q23" s="90" t="s">
        <v>11</v>
      </c>
      <c r="R23" s="91" t="s">
        <v>11</v>
      </c>
      <c r="S23" s="109" t="s">
        <v>11</v>
      </c>
      <c r="T23" s="109" t="s">
        <v>11</v>
      </c>
      <c r="U23" s="91" t="s">
        <v>11</v>
      </c>
      <c r="V23" s="91" t="s">
        <v>11</v>
      </c>
      <c r="W23" s="91" t="s">
        <v>62</v>
      </c>
      <c r="X23" s="68"/>
      <c r="Y23" s="109" t="s">
        <v>11</v>
      </c>
      <c r="Z23" s="91" t="s">
        <v>11</v>
      </c>
      <c r="AA23" s="91" t="s">
        <v>11</v>
      </c>
      <c r="AB23" s="78"/>
    </row>
    <row r="24" spans="1:28" ht="145.80000000000001" outlineLevel="2" x14ac:dyDescent="0.3">
      <c r="A24" s="69" t="s">
        <v>144</v>
      </c>
      <c r="B24" s="70" t="s">
        <v>145</v>
      </c>
      <c r="C24" s="47" t="s">
        <v>146</v>
      </c>
      <c r="D24" s="72"/>
      <c r="E24" s="73" t="s">
        <v>117</v>
      </c>
      <c r="F24" s="59" t="s">
        <v>147</v>
      </c>
      <c r="G24" s="50">
        <v>0</v>
      </c>
      <c r="H24" s="51">
        <v>0</v>
      </c>
      <c r="I24" s="51">
        <f t="shared" si="21"/>
        <v>0</v>
      </c>
      <c r="J24" s="50">
        <v>0</v>
      </c>
      <c r="K24" s="51">
        <v>0</v>
      </c>
      <c r="L24" s="51">
        <f t="shared" si="19"/>
        <v>0</v>
      </c>
      <c r="M24" s="51">
        <f t="shared" si="22"/>
        <v>0</v>
      </c>
      <c r="N24" s="98" t="s">
        <v>54</v>
      </c>
      <c r="O24" s="75" t="s">
        <v>148</v>
      </c>
      <c r="P24" s="90" t="s">
        <v>11</v>
      </c>
      <c r="Q24" s="90" t="s">
        <v>11</v>
      </c>
      <c r="R24" s="91" t="s">
        <v>11</v>
      </c>
      <c r="S24" s="109" t="s">
        <v>11</v>
      </c>
      <c r="T24" s="109" t="s">
        <v>11</v>
      </c>
      <c r="U24" s="91" t="s">
        <v>11</v>
      </c>
      <c r="V24" s="91" t="s">
        <v>11</v>
      </c>
      <c r="W24" s="91" t="s">
        <v>62</v>
      </c>
      <c r="X24" s="68"/>
      <c r="Y24" s="109" t="s">
        <v>11</v>
      </c>
      <c r="Z24" s="91" t="s">
        <v>11</v>
      </c>
      <c r="AA24" s="91" t="s">
        <v>11</v>
      </c>
      <c r="AB24" s="78"/>
    </row>
    <row r="25" spans="1:28" ht="27" x14ac:dyDescent="0.3">
      <c r="A25" s="110" t="s">
        <v>149</v>
      </c>
      <c r="B25" s="111" t="s">
        <v>150</v>
      </c>
      <c r="C25" s="112"/>
      <c r="D25" s="113"/>
      <c r="E25" s="114"/>
      <c r="F25" s="88"/>
      <c r="G25" s="110">
        <f>SUM(G26:G26)</f>
        <v>0</v>
      </c>
      <c r="H25" s="110">
        <f>H26</f>
        <v>0</v>
      </c>
      <c r="I25" s="110">
        <f>G25-H25</f>
        <v>0</v>
      </c>
      <c r="J25" s="110">
        <f>SUM(J26:J26)</f>
        <v>26000</v>
      </c>
      <c r="K25" s="110">
        <f>K26</f>
        <v>0</v>
      </c>
      <c r="L25" s="110">
        <f>J25-K25</f>
        <v>26000</v>
      </c>
      <c r="M25" s="110">
        <f>I25+L25</f>
        <v>26000</v>
      </c>
      <c r="N25" s="115"/>
      <c r="O25" s="110"/>
      <c r="P25" s="110">
        <f>SUM(P26:P26)</f>
        <v>65000</v>
      </c>
      <c r="Q25" s="110">
        <f>Q26</f>
        <v>23400</v>
      </c>
      <c r="R25" s="110">
        <f>R26</f>
        <v>41600</v>
      </c>
      <c r="S25" s="110">
        <f>SUM(S26:S26)</f>
        <v>56000</v>
      </c>
      <c r="T25" s="110">
        <f>T26</f>
        <v>24350</v>
      </c>
      <c r="U25" s="110">
        <f>U26</f>
        <v>31650</v>
      </c>
      <c r="V25" s="110">
        <f t="shared" si="25"/>
        <v>73250</v>
      </c>
      <c r="W25" s="110"/>
      <c r="X25" s="110"/>
      <c r="Y25" s="110">
        <f>G25+J25+P25+S25</f>
        <v>147000</v>
      </c>
      <c r="Z25" s="110">
        <f t="shared" si="12"/>
        <v>47750</v>
      </c>
      <c r="AA25" s="110">
        <f t="shared" si="13"/>
        <v>99250</v>
      </c>
      <c r="AB25" s="116"/>
    </row>
    <row r="26" spans="1:28" ht="97.2" customHeight="1" outlineLevel="1" x14ac:dyDescent="0.3">
      <c r="A26" s="69" t="s">
        <v>151</v>
      </c>
      <c r="B26" s="70" t="s">
        <v>152</v>
      </c>
      <c r="C26" s="47" t="s">
        <v>153</v>
      </c>
      <c r="D26" s="48" t="s">
        <v>59</v>
      </c>
      <c r="E26" s="48" t="s">
        <v>154</v>
      </c>
      <c r="F26" s="59" t="s">
        <v>155</v>
      </c>
      <c r="G26" s="117">
        <v>0</v>
      </c>
      <c r="H26" s="117">
        <v>0</v>
      </c>
      <c r="I26" s="117">
        <f>G26-H26</f>
        <v>0</v>
      </c>
      <c r="J26" s="117">
        <v>26000</v>
      </c>
      <c r="K26" s="117">
        <v>0</v>
      </c>
      <c r="L26" s="117">
        <v>0</v>
      </c>
      <c r="M26" s="117">
        <f>I26+L26</f>
        <v>0</v>
      </c>
      <c r="N26" s="118" t="s">
        <v>103</v>
      </c>
      <c r="O26" s="119" t="s">
        <v>156</v>
      </c>
      <c r="P26" s="50">
        <v>65000</v>
      </c>
      <c r="Q26" s="106">
        <v>23400</v>
      </c>
      <c r="R26" s="50">
        <f>P26-Q26</f>
        <v>41600</v>
      </c>
      <c r="S26" s="93">
        <v>56000</v>
      </c>
      <c r="T26" s="120">
        <v>24350</v>
      </c>
      <c r="U26" s="93">
        <f>S26-T26</f>
        <v>31650</v>
      </c>
      <c r="V26" s="51">
        <f t="shared" si="25"/>
        <v>73250</v>
      </c>
      <c r="W26" s="77" t="s">
        <v>82</v>
      </c>
      <c r="X26" s="75" t="s">
        <v>157</v>
      </c>
      <c r="Y26" s="51">
        <f t="shared" si="26"/>
        <v>147000</v>
      </c>
      <c r="Z26" s="51"/>
      <c r="AA26" s="51">
        <f t="shared" si="13"/>
        <v>147000</v>
      </c>
      <c r="AB26" s="57"/>
    </row>
    <row r="27" spans="1:28" outlineLevel="1" x14ac:dyDescent="0.3">
      <c r="A27" s="198"/>
      <c r="B27" s="198"/>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row>
    <row r="28" spans="1:28" s="24" customFormat="1" outlineLevel="1" x14ac:dyDescent="0.3">
      <c r="A28" s="82" t="s">
        <v>158</v>
      </c>
      <c r="B28" s="29" t="s">
        <v>159</v>
      </c>
      <c r="C28" s="30"/>
      <c r="D28" s="121"/>
      <c r="E28" s="32"/>
      <c r="F28" s="33"/>
      <c r="G28" s="34">
        <f>SUM(G29,G39,G45)</f>
        <v>498000</v>
      </c>
      <c r="H28" s="34">
        <f>SUM(H29,H39,H45)</f>
        <v>316000</v>
      </c>
      <c r="I28" s="34">
        <f>G28-H28</f>
        <v>182000</v>
      </c>
      <c r="J28" s="34">
        <f>SUM(J29,J39,J45)</f>
        <v>1249000</v>
      </c>
      <c r="K28" s="34">
        <f>SUM(K29,K39,K45)</f>
        <v>372000</v>
      </c>
      <c r="L28" s="34">
        <f>J28-K28</f>
        <v>877000</v>
      </c>
      <c r="M28" s="34">
        <f>I28+L28</f>
        <v>1059000</v>
      </c>
      <c r="N28" s="33"/>
      <c r="O28" s="33"/>
      <c r="P28" s="34">
        <f>SUM(P29,P39,P45)</f>
        <v>1609000</v>
      </c>
      <c r="Q28" s="34">
        <f>Q29+Q39+Q45</f>
        <v>391220</v>
      </c>
      <c r="R28" s="34">
        <f>P28-Q28</f>
        <v>1217780</v>
      </c>
      <c r="S28" s="34">
        <f>SUM(S29,S39,S45)</f>
        <v>4395000</v>
      </c>
      <c r="T28" s="34">
        <f>SUM(T29:T45)</f>
        <v>987280</v>
      </c>
      <c r="U28" s="34">
        <f>S28-T28</f>
        <v>3407720</v>
      </c>
      <c r="V28" s="34">
        <f>R28+U28</f>
        <v>4625500</v>
      </c>
      <c r="W28" s="34"/>
      <c r="X28" s="34"/>
      <c r="Y28" s="34">
        <f>G28+J28+P28+S28</f>
        <v>7751000</v>
      </c>
      <c r="Z28" s="35">
        <f>H28+K28+Q28+T28</f>
        <v>2066500</v>
      </c>
      <c r="AA28" s="35">
        <f>Y28-Z28</f>
        <v>5684500</v>
      </c>
      <c r="AB28" s="122"/>
    </row>
    <row r="29" spans="1:28" ht="40.200000000000003" outlineLevel="1" x14ac:dyDescent="0.3">
      <c r="A29" s="123" t="s">
        <v>160</v>
      </c>
      <c r="B29" s="124" t="s">
        <v>161</v>
      </c>
      <c r="C29" s="86"/>
      <c r="D29" s="125"/>
      <c r="E29" s="87"/>
      <c r="F29" s="88"/>
      <c r="G29" s="115">
        <f>SUM(G30:G38)</f>
        <v>482000</v>
      </c>
      <c r="H29" s="115">
        <f>SUM(H30:H38)</f>
        <v>306000</v>
      </c>
      <c r="I29" s="115">
        <f>G29-H29</f>
        <v>176000</v>
      </c>
      <c r="J29" s="115">
        <f>SUM(J30:J38)</f>
        <v>494000</v>
      </c>
      <c r="K29" s="115">
        <f>SUM(K30:K38)</f>
        <v>347000</v>
      </c>
      <c r="L29" s="115">
        <f>J29-K29</f>
        <v>147000</v>
      </c>
      <c r="M29" s="115">
        <f>SUM(I29,L29)</f>
        <v>323000</v>
      </c>
      <c r="N29" s="115"/>
      <c r="O29" s="115"/>
      <c r="P29" s="115">
        <f>SUM(P30:P38)</f>
        <v>774000</v>
      </c>
      <c r="Q29" s="115">
        <f>SUM(Q30:Q38)</f>
        <v>353700</v>
      </c>
      <c r="R29" s="115">
        <f>P29-Q29</f>
        <v>420300</v>
      </c>
      <c r="S29" s="115">
        <f>SUM(S30:S38)</f>
        <v>1645000</v>
      </c>
      <c r="T29" s="115">
        <f>SUM(T30:T38)</f>
        <v>434610</v>
      </c>
      <c r="U29" s="115">
        <f>S29-T29</f>
        <v>1210390</v>
      </c>
      <c r="V29" s="115">
        <f>R29+U29</f>
        <v>1630690</v>
      </c>
      <c r="W29" s="115"/>
      <c r="X29" s="115"/>
      <c r="Y29" s="34">
        <f t="shared" ref="Y29:Z47" si="27">G29+J29+P29+S29</f>
        <v>3395000</v>
      </c>
      <c r="Z29" s="35">
        <f t="shared" si="27"/>
        <v>1441310</v>
      </c>
      <c r="AA29" s="35">
        <f t="shared" ref="AA29:AA47" si="28">Y29-Z29</f>
        <v>1953690</v>
      </c>
      <c r="AB29" s="126"/>
    </row>
    <row r="30" spans="1:28" ht="93" outlineLevel="1" x14ac:dyDescent="0.3">
      <c r="A30" s="69" t="s">
        <v>162</v>
      </c>
      <c r="B30" s="70" t="s">
        <v>163</v>
      </c>
      <c r="C30" s="71" t="s">
        <v>164</v>
      </c>
      <c r="D30" s="72" t="s">
        <v>59</v>
      </c>
      <c r="E30" s="73" t="s">
        <v>165</v>
      </c>
      <c r="F30" s="74" t="s">
        <v>142</v>
      </c>
      <c r="G30" s="50">
        <v>370000</v>
      </c>
      <c r="H30" s="51">
        <v>184000</v>
      </c>
      <c r="I30" s="51">
        <f>G30-H30</f>
        <v>186000</v>
      </c>
      <c r="J30" s="50">
        <v>380000</v>
      </c>
      <c r="K30" s="51">
        <v>217000</v>
      </c>
      <c r="L30" s="51">
        <f>J30-K30</f>
        <v>163000</v>
      </c>
      <c r="M30" s="51">
        <f>I30+L30</f>
        <v>349000</v>
      </c>
      <c r="N30" s="127" t="s">
        <v>54</v>
      </c>
      <c r="O30" s="128" t="s">
        <v>166</v>
      </c>
      <c r="P30" s="50">
        <v>380000</v>
      </c>
      <c r="Q30" s="106">
        <v>267970</v>
      </c>
      <c r="R30" s="50">
        <f>P30-Q30</f>
        <v>112030</v>
      </c>
      <c r="S30" s="50">
        <v>380000</v>
      </c>
      <c r="T30" s="106">
        <v>285840</v>
      </c>
      <c r="U30" s="50">
        <f>S30-T30</f>
        <v>94160</v>
      </c>
      <c r="V30" s="51">
        <f>R30+U30</f>
        <v>206190</v>
      </c>
      <c r="W30" s="98" t="s">
        <v>54</v>
      </c>
      <c r="X30" s="129" t="s">
        <v>167</v>
      </c>
      <c r="Y30" s="51">
        <f>G30+J30+P30+S30</f>
        <v>1510000</v>
      </c>
      <c r="Z30" s="51">
        <f t="shared" si="27"/>
        <v>954810</v>
      </c>
      <c r="AA30" s="51">
        <f t="shared" si="28"/>
        <v>555190</v>
      </c>
      <c r="AB30" s="78"/>
    </row>
    <row r="31" spans="1:28" ht="40.200000000000003" outlineLevel="1" x14ac:dyDescent="0.3">
      <c r="A31" s="69" t="s">
        <v>168</v>
      </c>
      <c r="B31" s="70" t="s">
        <v>169</v>
      </c>
      <c r="C31" s="71" t="s">
        <v>170</v>
      </c>
      <c r="D31" s="72" t="s">
        <v>59</v>
      </c>
      <c r="E31" s="73" t="s">
        <v>165</v>
      </c>
      <c r="F31" s="74" t="s">
        <v>142</v>
      </c>
      <c r="G31" s="50">
        <v>9000</v>
      </c>
      <c r="H31" s="51">
        <v>14000</v>
      </c>
      <c r="I31" s="51">
        <f t="shared" ref="I31:I38" si="29">G31-H31</f>
        <v>-5000</v>
      </c>
      <c r="J31" s="50">
        <v>9000</v>
      </c>
      <c r="K31" s="51">
        <v>11000</v>
      </c>
      <c r="L31" s="51">
        <f t="shared" ref="L31:L38" si="30">J31-K31</f>
        <v>-2000</v>
      </c>
      <c r="M31" s="51">
        <f t="shared" ref="M31:M38" si="31">I31+L31</f>
        <v>-7000</v>
      </c>
      <c r="N31" s="127" t="s">
        <v>54</v>
      </c>
      <c r="O31" s="128" t="s">
        <v>171</v>
      </c>
      <c r="P31" s="50">
        <v>9000</v>
      </c>
      <c r="Q31" s="106">
        <v>10850</v>
      </c>
      <c r="R31" s="50">
        <f t="shared" ref="R31:R38" si="32">P31-Q31</f>
        <v>-1850</v>
      </c>
      <c r="S31" s="50">
        <v>9000</v>
      </c>
      <c r="T31" s="106">
        <v>31800</v>
      </c>
      <c r="U31" s="50">
        <f t="shared" ref="U31:U38" si="33">S31-T31</f>
        <v>-22800</v>
      </c>
      <c r="V31" s="51">
        <f t="shared" ref="V31:V39" si="34">R31+U31</f>
        <v>-24650</v>
      </c>
      <c r="W31" s="98" t="s">
        <v>54</v>
      </c>
      <c r="X31" s="129" t="s">
        <v>170</v>
      </c>
      <c r="Y31" s="51">
        <f t="shared" si="27"/>
        <v>36000</v>
      </c>
      <c r="Z31" s="51">
        <f t="shared" si="27"/>
        <v>67650</v>
      </c>
      <c r="AA31" s="51">
        <f t="shared" si="28"/>
        <v>-31650</v>
      </c>
      <c r="AB31" s="78"/>
    </row>
    <row r="32" spans="1:28" ht="119.4" outlineLevel="1" x14ac:dyDescent="0.3">
      <c r="A32" s="69" t="s">
        <v>172</v>
      </c>
      <c r="B32" s="70" t="s">
        <v>173</v>
      </c>
      <c r="C32" s="71" t="s">
        <v>174</v>
      </c>
      <c r="D32" s="72" t="s">
        <v>59</v>
      </c>
      <c r="E32" s="73" t="s">
        <v>165</v>
      </c>
      <c r="F32" s="74">
        <v>2006</v>
      </c>
      <c r="G32" s="50">
        <v>60000</v>
      </c>
      <c r="H32" s="51">
        <v>70000</v>
      </c>
      <c r="I32" s="51">
        <f t="shared" si="29"/>
        <v>-10000</v>
      </c>
      <c r="J32" s="50">
        <v>60000</v>
      </c>
      <c r="K32" s="51">
        <v>93000</v>
      </c>
      <c r="L32" s="51">
        <f t="shared" si="30"/>
        <v>-33000</v>
      </c>
      <c r="M32" s="51">
        <f t="shared" si="31"/>
        <v>-43000</v>
      </c>
      <c r="N32" s="76" t="s">
        <v>82</v>
      </c>
      <c r="O32" s="128" t="s">
        <v>175</v>
      </c>
      <c r="P32" s="50">
        <v>25000</v>
      </c>
      <c r="Q32" s="106">
        <v>18060</v>
      </c>
      <c r="R32" s="50">
        <f t="shared" si="32"/>
        <v>6940</v>
      </c>
      <c r="S32" s="50">
        <v>25000</v>
      </c>
      <c r="T32" s="106">
        <v>57320</v>
      </c>
      <c r="U32" s="50">
        <f t="shared" si="33"/>
        <v>-32320</v>
      </c>
      <c r="V32" s="51">
        <f t="shared" si="34"/>
        <v>-25380</v>
      </c>
      <c r="W32" s="130" t="s">
        <v>82</v>
      </c>
      <c r="X32" s="129" t="s">
        <v>176</v>
      </c>
      <c r="Y32" s="51">
        <f t="shared" si="27"/>
        <v>170000</v>
      </c>
      <c r="Z32" s="51">
        <f t="shared" si="27"/>
        <v>238380</v>
      </c>
      <c r="AA32" s="51">
        <f t="shared" si="28"/>
        <v>-68380</v>
      </c>
      <c r="AB32" s="78"/>
    </row>
    <row r="33" spans="1:28" ht="53.4" outlineLevel="1" collapsed="1" x14ac:dyDescent="0.3">
      <c r="A33" s="69" t="s">
        <v>177</v>
      </c>
      <c r="B33" s="70" t="s">
        <v>178</v>
      </c>
      <c r="C33" s="71" t="s">
        <v>179</v>
      </c>
      <c r="D33" s="72"/>
      <c r="E33" s="73" t="s">
        <v>165</v>
      </c>
      <c r="F33" s="74">
        <v>2019</v>
      </c>
      <c r="G33" s="50">
        <v>0</v>
      </c>
      <c r="H33" s="51">
        <v>0</v>
      </c>
      <c r="I33" s="51">
        <f t="shared" si="29"/>
        <v>0</v>
      </c>
      <c r="J33" s="50">
        <v>2000</v>
      </c>
      <c r="K33" s="51">
        <v>0</v>
      </c>
      <c r="L33" s="51">
        <f t="shared" si="30"/>
        <v>2000</v>
      </c>
      <c r="M33" s="51">
        <f t="shared" si="31"/>
        <v>2000</v>
      </c>
      <c r="N33" s="131" t="s">
        <v>82</v>
      </c>
      <c r="O33" s="56" t="s">
        <v>180</v>
      </c>
      <c r="P33" s="50">
        <v>20000</v>
      </c>
      <c r="Q33" s="106">
        <v>0</v>
      </c>
      <c r="R33" s="50">
        <f t="shared" si="32"/>
        <v>20000</v>
      </c>
      <c r="S33" s="50">
        <v>20000</v>
      </c>
      <c r="T33" s="106">
        <v>0</v>
      </c>
      <c r="U33" s="50">
        <f t="shared" si="33"/>
        <v>20000</v>
      </c>
      <c r="V33" s="51">
        <f t="shared" si="34"/>
        <v>40000</v>
      </c>
      <c r="W33" s="97" t="s">
        <v>103</v>
      </c>
      <c r="X33" s="129" t="s">
        <v>181</v>
      </c>
      <c r="Y33" s="51">
        <f t="shared" si="27"/>
        <v>42000</v>
      </c>
      <c r="Z33" s="51">
        <f t="shared" si="27"/>
        <v>0</v>
      </c>
      <c r="AA33" s="51">
        <f t="shared" si="28"/>
        <v>42000</v>
      </c>
      <c r="AB33" s="78"/>
    </row>
    <row r="34" spans="1:28" ht="40.200000000000003" outlineLevel="1" x14ac:dyDescent="0.3">
      <c r="A34" s="69" t="s">
        <v>182</v>
      </c>
      <c r="B34" s="70" t="s">
        <v>183</v>
      </c>
      <c r="C34" s="71" t="s">
        <v>184</v>
      </c>
      <c r="D34" s="72" t="s">
        <v>59</v>
      </c>
      <c r="E34" s="73" t="s">
        <v>165</v>
      </c>
      <c r="F34" s="74">
        <v>2016</v>
      </c>
      <c r="G34" s="50">
        <v>4000</v>
      </c>
      <c r="H34" s="51">
        <v>4000</v>
      </c>
      <c r="I34" s="51">
        <f t="shared" si="29"/>
        <v>0</v>
      </c>
      <c r="J34" s="50">
        <v>4000</v>
      </c>
      <c r="K34" s="51">
        <v>2000</v>
      </c>
      <c r="L34" s="51">
        <f t="shared" si="30"/>
        <v>2000</v>
      </c>
      <c r="M34" s="51">
        <f t="shared" si="31"/>
        <v>2000</v>
      </c>
      <c r="N34" s="132" t="s">
        <v>54</v>
      </c>
      <c r="O34" s="56" t="s">
        <v>185</v>
      </c>
      <c r="P34" s="90" t="s">
        <v>11</v>
      </c>
      <c r="Q34" s="90" t="s">
        <v>11</v>
      </c>
      <c r="R34" s="91" t="s">
        <v>11</v>
      </c>
      <c r="S34" s="109" t="s">
        <v>11</v>
      </c>
      <c r="T34" s="109" t="s">
        <v>11</v>
      </c>
      <c r="U34" s="91" t="s">
        <v>11</v>
      </c>
      <c r="V34" s="91" t="s">
        <v>11</v>
      </c>
      <c r="W34" s="91" t="s">
        <v>62</v>
      </c>
      <c r="X34" s="68"/>
      <c r="Y34" s="109" t="s">
        <v>11</v>
      </c>
      <c r="Z34" s="91" t="s">
        <v>11</v>
      </c>
      <c r="AA34" s="91" t="s">
        <v>11</v>
      </c>
      <c r="AB34" s="78"/>
    </row>
    <row r="35" spans="1:28" ht="93" outlineLevel="1" x14ac:dyDescent="0.3">
      <c r="A35" s="69" t="s">
        <v>186</v>
      </c>
      <c r="B35" s="70" t="s">
        <v>187</v>
      </c>
      <c r="C35" s="71" t="s">
        <v>188</v>
      </c>
      <c r="D35" s="72" t="s">
        <v>189</v>
      </c>
      <c r="E35" s="73" t="s">
        <v>190</v>
      </c>
      <c r="F35" s="74">
        <v>2019</v>
      </c>
      <c r="G35" s="50">
        <v>0</v>
      </c>
      <c r="H35" s="51">
        <v>0</v>
      </c>
      <c r="I35" s="51">
        <f t="shared" si="29"/>
        <v>0</v>
      </c>
      <c r="J35" s="50">
        <v>0</v>
      </c>
      <c r="K35" s="51">
        <v>0</v>
      </c>
      <c r="L35" s="51">
        <f t="shared" si="30"/>
        <v>0</v>
      </c>
      <c r="M35" s="51">
        <f t="shared" si="31"/>
        <v>0</v>
      </c>
      <c r="N35" s="76" t="s">
        <v>82</v>
      </c>
      <c r="O35" s="128" t="s">
        <v>191</v>
      </c>
      <c r="P35" s="50">
        <v>300000</v>
      </c>
      <c r="Q35" s="106">
        <v>23370</v>
      </c>
      <c r="R35" s="50">
        <f t="shared" si="32"/>
        <v>276630</v>
      </c>
      <c r="S35" s="50">
        <v>1123000</v>
      </c>
      <c r="T35" s="106">
        <v>11410</v>
      </c>
      <c r="U35" s="50">
        <f t="shared" si="33"/>
        <v>1111590</v>
      </c>
      <c r="V35" s="51">
        <f t="shared" si="34"/>
        <v>1388220</v>
      </c>
      <c r="W35" s="130" t="s">
        <v>82</v>
      </c>
      <c r="X35" s="129" t="s">
        <v>192</v>
      </c>
      <c r="Y35" s="51">
        <f t="shared" si="27"/>
        <v>1423000</v>
      </c>
      <c r="Z35" s="51">
        <f t="shared" si="27"/>
        <v>34780</v>
      </c>
      <c r="AA35" s="51">
        <f t="shared" si="28"/>
        <v>1388220</v>
      </c>
      <c r="AB35" s="78"/>
    </row>
    <row r="36" spans="1:28" ht="40.200000000000003" outlineLevel="1" x14ac:dyDescent="0.3">
      <c r="A36" s="69" t="s">
        <v>193</v>
      </c>
      <c r="B36" s="70" t="s">
        <v>194</v>
      </c>
      <c r="C36" s="71" t="s">
        <v>195</v>
      </c>
      <c r="D36" s="72" t="s">
        <v>59</v>
      </c>
      <c r="E36" s="73" t="s">
        <v>80</v>
      </c>
      <c r="F36" s="74" t="s">
        <v>142</v>
      </c>
      <c r="G36" s="50">
        <v>5000</v>
      </c>
      <c r="H36" s="51">
        <v>5000</v>
      </c>
      <c r="I36" s="51">
        <f t="shared" si="29"/>
        <v>0</v>
      </c>
      <c r="J36" s="50">
        <v>5000</v>
      </c>
      <c r="K36" s="51">
        <v>5000</v>
      </c>
      <c r="L36" s="51">
        <f t="shared" si="30"/>
        <v>0</v>
      </c>
      <c r="M36" s="51">
        <f t="shared" si="31"/>
        <v>0</v>
      </c>
      <c r="N36" s="127" t="s">
        <v>54</v>
      </c>
      <c r="O36" s="128" t="s">
        <v>196</v>
      </c>
      <c r="P36" s="50">
        <v>6000</v>
      </c>
      <c r="Q36" s="106">
        <v>14100</v>
      </c>
      <c r="R36" s="50">
        <f t="shared" si="32"/>
        <v>-8100</v>
      </c>
      <c r="S36" s="50">
        <v>6000</v>
      </c>
      <c r="T36" s="106">
        <v>15040</v>
      </c>
      <c r="U36" s="50">
        <f t="shared" si="33"/>
        <v>-9040</v>
      </c>
      <c r="V36" s="51">
        <f t="shared" si="34"/>
        <v>-17140</v>
      </c>
      <c r="W36" s="133" t="s">
        <v>54</v>
      </c>
      <c r="X36" s="129" t="s">
        <v>197</v>
      </c>
      <c r="Y36" s="51">
        <f t="shared" si="27"/>
        <v>22000</v>
      </c>
      <c r="Z36" s="51">
        <f t="shared" si="27"/>
        <v>39140</v>
      </c>
      <c r="AA36" s="51">
        <f t="shared" si="28"/>
        <v>-17140</v>
      </c>
      <c r="AB36" s="78"/>
    </row>
    <row r="37" spans="1:28" ht="79.8" outlineLevel="1" x14ac:dyDescent="0.3">
      <c r="A37" s="69" t="s">
        <v>198</v>
      </c>
      <c r="B37" s="70" t="s">
        <v>199</v>
      </c>
      <c r="C37" s="71" t="s">
        <v>200</v>
      </c>
      <c r="D37" s="72"/>
      <c r="E37" s="73" t="s">
        <v>165</v>
      </c>
      <c r="F37" s="74">
        <v>2021</v>
      </c>
      <c r="G37" s="90" t="s">
        <v>11</v>
      </c>
      <c r="H37" s="90" t="s">
        <v>11</v>
      </c>
      <c r="I37" s="90" t="s">
        <v>11</v>
      </c>
      <c r="J37" s="90" t="s">
        <v>11</v>
      </c>
      <c r="K37" s="90" t="s">
        <v>11</v>
      </c>
      <c r="L37" s="90" t="s">
        <v>11</v>
      </c>
      <c r="M37" s="90" t="s">
        <v>11</v>
      </c>
      <c r="N37" s="134" t="s">
        <v>62</v>
      </c>
      <c r="O37" s="135" t="s">
        <v>201</v>
      </c>
      <c r="P37" s="90" t="s">
        <v>11</v>
      </c>
      <c r="Q37" s="136" t="s">
        <v>11</v>
      </c>
      <c r="R37" s="90" t="s">
        <v>11</v>
      </c>
      <c r="S37" s="50">
        <v>48000</v>
      </c>
      <c r="T37" s="106">
        <v>0</v>
      </c>
      <c r="U37" s="50">
        <f t="shared" si="33"/>
        <v>48000</v>
      </c>
      <c r="V37" s="51">
        <f>U37</f>
        <v>48000</v>
      </c>
      <c r="W37" s="94" t="s">
        <v>103</v>
      </c>
      <c r="X37" s="129" t="s">
        <v>202</v>
      </c>
      <c r="Y37" s="51">
        <f>S37</f>
        <v>48000</v>
      </c>
      <c r="Z37" s="51">
        <f>T37</f>
        <v>0</v>
      </c>
      <c r="AA37" s="51">
        <f>Y37-Z37</f>
        <v>48000</v>
      </c>
      <c r="AB37" s="78"/>
    </row>
    <row r="38" spans="1:28" ht="53.4" outlineLevel="1" x14ac:dyDescent="0.3">
      <c r="A38" s="69" t="s">
        <v>203</v>
      </c>
      <c r="B38" s="70" t="s">
        <v>204</v>
      </c>
      <c r="C38" s="71" t="s">
        <v>205</v>
      </c>
      <c r="D38" s="72" t="s">
        <v>206</v>
      </c>
      <c r="E38" s="73" t="s">
        <v>207</v>
      </c>
      <c r="F38" s="74" t="s">
        <v>142</v>
      </c>
      <c r="G38" s="50">
        <v>34000</v>
      </c>
      <c r="H38" s="51">
        <v>29000</v>
      </c>
      <c r="I38" s="51">
        <f t="shared" si="29"/>
        <v>5000</v>
      </c>
      <c r="J38" s="50">
        <v>34000</v>
      </c>
      <c r="K38" s="51">
        <v>19000</v>
      </c>
      <c r="L38" s="51">
        <f t="shared" si="30"/>
        <v>15000</v>
      </c>
      <c r="M38" s="51">
        <f t="shared" si="31"/>
        <v>20000</v>
      </c>
      <c r="N38" s="127" t="s">
        <v>54</v>
      </c>
      <c r="O38" s="128" t="s">
        <v>208</v>
      </c>
      <c r="P38" s="50">
        <v>34000</v>
      </c>
      <c r="Q38" s="106">
        <v>19350</v>
      </c>
      <c r="R38" s="50">
        <f t="shared" si="32"/>
        <v>14650</v>
      </c>
      <c r="S38" s="50">
        <v>34000</v>
      </c>
      <c r="T38" s="106">
        <v>33200</v>
      </c>
      <c r="U38" s="50">
        <f t="shared" si="33"/>
        <v>800</v>
      </c>
      <c r="V38" s="51">
        <f t="shared" si="34"/>
        <v>15450</v>
      </c>
      <c r="W38" s="133" t="s">
        <v>54</v>
      </c>
      <c r="X38" s="129" t="s">
        <v>209</v>
      </c>
      <c r="Y38" s="51">
        <f t="shared" si="27"/>
        <v>136000</v>
      </c>
      <c r="Z38" s="51">
        <f t="shared" si="27"/>
        <v>100550</v>
      </c>
      <c r="AA38" s="51">
        <f t="shared" si="28"/>
        <v>35450</v>
      </c>
      <c r="AB38" s="78"/>
    </row>
    <row r="39" spans="1:28" ht="79.8" outlineLevel="1" x14ac:dyDescent="0.3">
      <c r="A39" s="137" t="s">
        <v>210</v>
      </c>
      <c r="B39" s="86" t="s">
        <v>211</v>
      </c>
      <c r="C39" s="138"/>
      <c r="D39" s="87"/>
      <c r="E39" s="87"/>
      <c r="F39" s="88"/>
      <c r="G39" s="110">
        <f>SUM(G40:G44)</f>
        <v>16000</v>
      </c>
      <c r="H39" s="110">
        <f>SUM(H40:H44)</f>
        <v>10000</v>
      </c>
      <c r="I39" s="110">
        <f>G39-H39</f>
        <v>6000</v>
      </c>
      <c r="J39" s="110">
        <f>SUM(J40:J44)</f>
        <v>755000</v>
      </c>
      <c r="K39" s="110">
        <f>SUM(K40:K44)</f>
        <v>25000</v>
      </c>
      <c r="L39" s="110">
        <f>J39-K39</f>
        <v>730000</v>
      </c>
      <c r="M39" s="110">
        <f>I39+L39</f>
        <v>736000</v>
      </c>
      <c r="N39" s="110"/>
      <c r="O39" s="110"/>
      <c r="P39" s="110">
        <f>SUM(P40:P44)</f>
        <v>735000</v>
      </c>
      <c r="Q39" s="110">
        <f>SUM(Q40:Q44)</f>
        <v>37520</v>
      </c>
      <c r="R39" s="110">
        <f>P39-Q39</f>
        <v>697480</v>
      </c>
      <c r="S39" s="110">
        <f>SUM(S40:S44)</f>
        <v>2650000</v>
      </c>
      <c r="T39" s="110">
        <f>SUM(T40:T44)</f>
        <v>59030</v>
      </c>
      <c r="U39" s="110">
        <f>S39-T39</f>
        <v>2590970</v>
      </c>
      <c r="V39" s="110">
        <f t="shared" si="34"/>
        <v>3288450</v>
      </c>
      <c r="W39" s="110"/>
      <c r="X39" s="110"/>
      <c r="Y39" s="110">
        <f t="shared" si="27"/>
        <v>4156000</v>
      </c>
      <c r="Z39" s="110">
        <f t="shared" si="27"/>
        <v>131550</v>
      </c>
      <c r="AA39" s="110">
        <f t="shared" si="28"/>
        <v>4024450</v>
      </c>
      <c r="AB39" s="126"/>
    </row>
    <row r="40" spans="1:28" ht="276" customHeight="1" outlineLevel="2" x14ac:dyDescent="0.3">
      <c r="A40" s="69" t="s">
        <v>212</v>
      </c>
      <c r="B40" s="70" t="s">
        <v>213</v>
      </c>
      <c r="C40" s="71" t="s">
        <v>214</v>
      </c>
      <c r="D40" s="72" t="s">
        <v>189</v>
      </c>
      <c r="E40" s="73" t="s">
        <v>215</v>
      </c>
      <c r="F40" s="74">
        <v>2019</v>
      </c>
      <c r="G40" s="117">
        <v>0</v>
      </c>
      <c r="H40" s="117">
        <v>0</v>
      </c>
      <c r="I40" s="117">
        <f>G40-H40</f>
        <v>0</v>
      </c>
      <c r="J40" s="117">
        <v>10000</v>
      </c>
      <c r="K40" s="117">
        <v>0</v>
      </c>
      <c r="L40" s="117">
        <f>J40-K40</f>
        <v>10000</v>
      </c>
      <c r="M40" s="56">
        <f>I40+L40</f>
        <v>10000</v>
      </c>
      <c r="N40" s="131" t="s">
        <v>82</v>
      </c>
      <c r="O40" s="56" t="s">
        <v>216</v>
      </c>
      <c r="P40" s="50">
        <v>0</v>
      </c>
      <c r="Q40" s="50">
        <v>0</v>
      </c>
      <c r="R40" s="50">
        <f>P40-Q40</f>
        <v>0</v>
      </c>
      <c r="S40" s="50">
        <v>0</v>
      </c>
      <c r="T40" s="50">
        <v>0</v>
      </c>
      <c r="U40" s="50">
        <v>0</v>
      </c>
      <c r="V40" s="51">
        <f>R40</f>
        <v>0</v>
      </c>
      <c r="W40" s="55" t="s">
        <v>52</v>
      </c>
      <c r="X40" s="56" t="s">
        <v>217</v>
      </c>
      <c r="Y40" s="51">
        <f>G40+J40+P40</f>
        <v>10000</v>
      </c>
      <c r="Z40" s="51">
        <f>H40+K40+Q40</f>
        <v>0</v>
      </c>
      <c r="AA40" s="51">
        <f t="shared" si="28"/>
        <v>10000</v>
      </c>
      <c r="AB40" s="78"/>
    </row>
    <row r="41" spans="1:28" ht="325.8" customHeight="1" x14ac:dyDescent="0.3">
      <c r="A41" s="69" t="s">
        <v>218</v>
      </c>
      <c r="B41" s="70" t="s">
        <v>219</v>
      </c>
      <c r="C41" s="71" t="s">
        <v>220</v>
      </c>
      <c r="D41" s="72" t="s">
        <v>189</v>
      </c>
      <c r="E41" s="73" t="s">
        <v>221</v>
      </c>
      <c r="F41" s="74">
        <v>2019</v>
      </c>
      <c r="G41" s="50">
        <v>8000</v>
      </c>
      <c r="H41" s="50">
        <v>5000</v>
      </c>
      <c r="I41" s="117">
        <f t="shared" ref="I41:I44" si="35">G41-H41</f>
        <v>3000</v>
      </c>
      <c r="J41" s="50">
        <v>300000</v>
      </c>
      <c r="K41" s="51">
        <v>16000</v>
      </c>
      <c r="L41" s="117">
        <f t="shared" ref="L41:L44" si="36">J41-K41</f>
        <v>284000</v>
      </c>
      <c r="M41" s="56">
        <f t="shared" ref="M41:M44" si="37">I41+L41</f>
        <v>287000</v>
      </c>
      <c r="N41" s="76" t="s">
        <v>82</v>
      </c>
      <c r="O41" s="128" t="s">
        <v>222</v>
      </c>
      <c r="P41" s="50">
        <v>300000</v>
      </c>
      <c r="Q41" s="50">
        <v>18030</v>
      </c>
      <c r="R41" s="50">
        <f t="shared" ref="R41:R44" si="38">P41-Q41</f>
        <v>281970</v>
      </c>
      <c r="S41" s="50">
        <v>1050000</v>
      </c>
      <c r="T41" s="106">
        <v>29670</v>
      </c>
      <c r="U41" s="50">
        <f t="shared" ref="U41:U44" si="39">S41-T41</f>
        <v>1020330</v>
      </c>
      <c r="V41" s="51">
        <f>R41+U41</f>
        <v>1302300</v>
      </c>
      <c r="W41" s="139" t="s">
        <v>82</v>
      </c>
      <c r="X41" s="56" t="s">
        <v>223</v>
      </c>
      <c r="Y41" s="51">
        <f>G41+J41+P41+S41</f>
        <v>1658000</v>
      </c>
      <c r="Z41" s="51">
        <f t="shared" si="27"/>
        <v>68700</v>
      </c>
      <c r="AA41" s="51">
        <f t="shared" si="28"/>
        <v>1589300</v>
      </c>
      <c r="AB41" s="78"/>
    </row>
    <row r="42" spans="1:28" ht="177" customHeight="1" outlineLevel="1" x14ac:dyDescent="0.3">
      <c r="A42" s="69" t="s">
        <v>224</v>
      </c>
      <c r="B42" s="70" t="s">
        <v>225</v>
      </c>
      <c r="C42" s="79" t="s">
        <v>226</v>
      </c>
      <c r="D42" s="72"/>
      <c r="E42" s="73" t="s">
        <v>227</v>
      </c>
      <c r="F42" s="74">
        <v>2019</v>
      </c>
      <c r="G42" s="50">
        <v>0</v>
      </c>
      <c r="H42" s="50">
        <v>0</v>
      </c>
      <c r="I42" s="117">
        <f t="shared" si="35"/>
        <v>0</v>
      </c>
      <c r="J42" s="93">
        <v>10000</v>
      </c>
      <c r="K42" s="51">
        <v>0</v>
      </c>
      <c r="L42" s="117">
        <f t="shared" si="36"/>
        <v>10000</v>
      </c>
      <c r="M42" s="56">
        <f t="shared" si="37"/>
        <v>10000</v>
      </c>
      <c r="N42" s="131" t="s">
        <v>82</v>
      </c>
      <c r="O42" s="56" t="s">
        <v>228</v>
      </c>
      <c r="P42" s="50">
        <v>10000</v>
      </c>
      <c r="Q42" s="50">
        <v>0</v>
      </c>
      <c r="R42" s="50">
        <f t="shared" si="38"/>
        <v>10000</v>
      </c>
      <c r="S42" s="50">
        <v>50000</v>
      </c>
      <c r="T42" s="106">
        <v>8950</v>
      </c>
      <c r="U42" s="50">
        <f t="shared" si="39"/>
        <v>41050</v>
      </c>
      <c r="V42" s="51">
        <f t="shared" ref="V42" si="40">R42+U42</f>
        <v>51050</v>
      </c>
      <c r="W42" s="139" t="s">
        <v>82</v>
      </c>
      <c r="X42" s="56" t="s">
        <v>229</v>
      </c>
      <c r="Y42" s="51">
        <f t="shared" si="27"/>
        <v>70000</v>
      </c>
      <c r="Z42" s="51">
        <f t="shared" si="27"/>
        <v>8950</v>
      </c>
      <c r="AA42" s="51">
        <f t="shared" si="28"/>
        <v>61050</v>
      </c>
      <c r="AB42" s="78"/>
    </row>
    <row r="43" spans="1:28" ht="58.8" customHeight="1" outlineLevel="1" x14ac:dyDescent="0.3">
      <c r="A43" s="69" t="s">
        <v>230</v>
      </c>
      <c r="B43" s="70" t="s">
        <v>231</v>
      </c>
      <c r="C43" s="71" t="s">
        <v>232</v>
      </c>
      <c r="D43" s="72" t="s">
        <v>189</v>
      </c>
      <c r="E43" s="73" t="s">
        <v>233</v>
      </c>
      <c r="F43" s="74">
        <v>2019</v>
      </c>
      <c r="G43" s="50">
        <v>0</v>
      </c>
      <c r="H43" s="50">
        <v>0</v>
      </c>
      <c r="I43" s="117">
        <f t="shared" si="35"/>
        <v>0</v>
      </c>
      <c r="J43" s="93">
        <v>10000</v>
      </c>
      <c r="K43" s="51">
        <v>0</v>
      </c>
      <c r="L43" s="117">
        <f t="shared" si="36"/>
        <v>10000</v>
      </c>
      <c r="M43" s="56">
        <f t="shared" si="37"/>
        <v>10000</v>
      </c>
      <c r="N43" s="131" t="s">
        <v>82</v>
      </c>
      <c r="O43" s="56" t="s">
        <v>234</v>
      </c>
      <c r="P43" s="50">
        <v>0</v>
      </c>
      <c r="Q43" s="50">
        <v>0</v>
      </c>
      <c r="R43" s="50">
        <f t="shared" si="38"/>
        <v>0</v>
      </c>
      <c r="S43" s="50">
        <v>0</v>
      </c>
      <c r="T43" s="50">
        <v>0</v>
      </c>
      <c r="U43" s="50">
        <v>0</v>
      </c>
      <c r="V43" s="51">
        <f>R43</f>
        <v>0</v>
      </c>
      <c r="W43" s="140" t="s">
        <v>103</v>
      </c>
      <c r="X43" s="56" t="s">
        <v>235</v>
      </c>
      <c r="Y43" s="51">
        <f>G43+J43+P43</f>
        <v>10000</v>
      </c>
      <c r="Z43" s="51">
        <f>H43+K43+Q43</f>
        <v>0</v>
      </c>
      <c r="AA43" s="51">
        <f t="shared" si="28"/>
        <v>10000</v>
      </c>
      <c r="AB43" s="78"/>
    </row>
    <row r="44" spans="1:28" ht="280.2" customHeight="1" outlineLevel="1" x14ac:dyDescent="0.3">
      <c r="A44" s="69" t="s">
        <v>236</v>
      </c>
      <c r="B44" s="70" t="s">
        <v>237</v>
      </c>
      <c r="C44" s="71" t="s">
        <v>238</v>
      </c>
      <c r="D44" s="72" t="s">
        <v>189</v>
      </c>
      <c r="E44" s="73" t="s">
        <v>239</v>
      </c>
      <c r="F44" s="74">
        <v>2019</v>
      </c>
      <c r="G44" s="50">
        <v>8000</v>
      </c>
      <c r="H44" s="50">
        <v>5000</v>
      </c>
      <c r="I44" s="117">
        <f t="shared" si="35"/>
        <v>3000</v>
      </c>
      <c r="J44" s="50">
        <v>425000</v>
      </c>
      <c r="K44" s="50">
        <v>9000</v>
      </c>
      <c r="L44" s="117">
        <f t="shared" si="36"/>
        <v>416000</v>
      </c>
      <c r="M44" s="50">
        <f t="shared" si="37"/>
        <v>419000</v>
      </c>
      <c r="N44" s="51" t="s">
        <v>82</v>
      </c>
      <c r="O44" s="141" t="s">
        <v>240</v>
      </c>
      <c r="P44" s="56">
        <v>425000</v>
      </c>
      <c r="Q44" s="50">
        <v>19490</v>
      </c>
      <c r="R44" s="50">
        <f t="shared" si="38"/>
        <v>405510</v>
      </c>
      <c r="S44" s="50">
        <v>1550000</v>
      </c>
      <c r="T44" s="106">
        <v>20410</v>
      </c>
      <c r="U44" s="50">
        <f t="shared" si="39"/>
        <v>1529590</v>
      </c>
      <c r="V44" s="51">
        <f>R44+U44</f>
        <v>1935100</v>
      </c>
      <c r="W44" s="139" t="s">
        <v>82</v>
      </c>
      <c r="X44" s="56" t="s">
        <v>241</v>
      </c>
      <c r="Y44" s="51">
        <f t="shared" si="27"/>
        <v>2408000</v>
      </c>
      <c r="Z44" s="51">
        <f t="shared" si="27"/>
        <v>53900</v>
      </c>
      <c r="AA44" s="51">
        <f t="shared" si="28"/>
        <v>2354100</v>
      </c>
      <c r="AB44" s="78"/>
    </row>
    <row r="45" spans="1:28" ht="53.4" outlineLevel="1" x14ac:dyDescent="0.3">
      <c r="A45" s="123" t="s">
        <v>242</v>
      </c>
      <c r="B45" s="124" t="s">
        <v>243</v>
      </c>
      <c r="C45" s="137"/>
      <c r="D45" s="125"/>
      <c r="E45" s="87"/>
      <c r="F45" s="88"/>
      <c r="G45" s="110">
        <f>SUM(G46:G47)</f>
        <v>0</v>
      </c>
      <c r="H45" s="110">
        <v>0</v>
      </c>
      <c r="I45" s="110">
        <v>0</v>
      </c>
      <c r="J45" s="110">
        <f>SUM(J46:J47)</f>
        <v>0</v>
      </c>
      <c r="K45" s="110">
        <v>0</v>
      </c>
      <c r="L45" s="110">
        <v>0</v>
      </c>
      <c r="M45" s="110">
        <v>0</v>
      </c>
      <c r="N45" s="110"/>
      <c r="O45" s="110"/>
      <c r="P45" s="110">
        <f>SUM(P46:P47)</f>
        <v>100000</v>
      </c>
      <c r="Q45" s="110">
        <f>SUM(Q46:Q47)</f>
        <v>0</v>
      </c>
      <c r="R45" s="110">
        <f>P45-Q45</f>
        <v>100000</v>
      </c>
      <c r="S45" s="110">
        <f>SUM(S46:S47)</f>
        <v>100000</v>
      </c>
      <c r="T45" s="110">
        <f>SUM(T46:T47)</f>
        <v>0</v>
      </c>
      <c r="U45" s="110">
        <f>S45-T45</f>
        <v>100000</v>
      </c>
      <c r="V45" s="110">
        <f>R45+U45</f>
        <v>200000</v>
      </c>
      <c r="W45" s="110"/>
      <c r="X45" s="110"/>
      <c r="Y45" s="110">
        <f t="shared" si="27"/>
        <v>200000</v>
      </c>
      <c r="Z45" s="110">
        <f t="shared" si="27"/>
        <v>0</v>
      </c>
      <c r="AA45" s="110">
        <f t="shared" si="28"/>
        <v>200000</v>
      </c>
      <c r="AB45" s="142"/>
    </row>
    <row r="46" spans="1:28" ht="93" outlineLevel="1" x14ac:dyDescent="0.3">
      <c r="A46" s="69" t="s">
        <v>244</v>
      </c>
      <c r="B46" s="70" t="s">
        <v>245</v>
      </c>
      <c r="C46" s="47" t="s">
        <v>246</v>
      </c>
      <c r="D46" s="72"/>
      <c r="E46" s="73" t="s">
        <v>66</v>
      </c>
      <c r="F46" s="49"/>
      <c r="G46" s="50">
        <v>0</v>
      </c>
      <c r="H46" s="50">
        <v>0</v>
      </c>
      <c r="I46" s="117">
        <v>0</v>
      </c>
      <c r="J46" s="93">
        <v>0</v>
      </c>
      <c r="K46" s="51">
        <v>0</v>
      </c>
      <c r="L46" s="117">
        <v>0</v>
      </c>
      <c r="M46" s="56">
        <v>0</v>
      </c>
      <c r="N46" s="98" t="s">
        <v>54</v>
      </c>
      <c r="O46" s="143" t="s">
        <v>247</v>
      </c>
      <c r="P46" s="50">
        <v>0</v>
      </c>
      <c r="Q46" s="50">
        <v>0</v>
      </c>
      <c r="R46" s="50">
        <f>P46-Q46</f>
        <v>0</v>
      </c>
      <c r="S46" s="50">
        <v>0</v>
      </c>
      <c r="T46" s="50">
        <v>0</v>
      </c>
      <c r="U46" s="50">
        <f>S46-T46</f>
        <v>0</v>
      </c>
      <c r="V46" s="51">
        <f>R46+U46</f>
        <v>0</v>
      </c>
      <c r="W46" s="55" t="s">
        <v>52</v>
      </c>
      <c r="X46" s="56" t="s">
        <v>248</v>
      </c>
      <c r="Y46" s="51">
        <f t="shared" si="27"/>
        <v>0</v>
      </c>
      <c r="Z46" s="51">
        <f t="shared" si="27"/>
        <v>0</v>
      </c>
      <c r="AA46" s="51">
        <f t="shared" si="28"/>
        <v>0</v>
      </c>
      <c r="AB46" s="78"/>
    </row>
    <row r="47" spans="1:28" ht="93" outlineLevel="1" x14ac:dyDescent="0.3">
      <c r="A47" s="69" t="s">
        <v>249</v>
      </c>
      <c r="B47" s="107" t="s">
        <v>250</v>
      </c>
      <c r="C47" s="71" t="s">
        <v>251</v>
      </c>
      <c r="D47" s="72" t="s">
        <v>252</v>
      </c>
      <c r="E47" s="73" t="s">
        <v>51</v>
      </c>
      <c r="F47" s="49"/>
      <c r="G47" s="50">
        <v>0</v>
      </c>
      <c r="H47" s="50">
        <v>0</v>
      </c>
      <c r="I47" s="117">
        <v>0</v>
      </c>
      <c r="J47" s="93">
        <v>0</v>
      </c>
      <c r="K47" s="51">
        <v>0</v>
      </c>
      <c r="L47" s="117">
        <v>0</v>
      </c>
      <c r="M47" s="56">
        <v>0</v>
      </c>
      <c r="N47" s="101" t="s">
        <v>82</v>
      </c>
      <c r="O47" s="144" t="s">
        <v>253</v>
      </c>
      <c r="P47" s="50">
        <v>100000</v>
      </c>
      <c r="Q47" s="50">
        <v>0</v>
      </c>
      <c r="R47" s="50">
        <f>P47-Q47</f>
        <v>100000</v>
      </c>
      <c r="S47" s="50">
        <v>100000</v>
      </c>
      <c r="T47" s="50">
        <v>0</v>
      </c>
      <c r="U47" s="50">
        <f>S47-T47</f>
        <v>100000</v>
      </c>
      <c r="V47" s="51">
        <f>R47+U47</f>
        <v>200000</v>
      </c>
      <c r="W47" s="145" t="s">
        <v>103</v>
      </c>
      <c r="X47" s="56" t="s">
        <v>254</v>
      </c>
      <c r="Y47" s="51">
        <f t="shared" si="27"/>
        <v>200000</v>
      </c>
      <c r="Z47" s="51">
        <f t="shared" si="27"/>
        <v>0</v>
      </c>
      <c r="AA47" s="51">
        <f t="shared" si="28"/>
        <v>200000</v>
      </c>
      <c r="AB47" s="78"/>
    </row>
    <row r="48" spans="1:28" outlineLevel="1" x14ac:dyDescent="0.3">
      <c r="A48" s="199"/>
      <c r="B48" s="199"/>
      <c r="C48" s="199"/>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row>
    <row r="49" spans="1:28" s="24" customFormat="1" outlineLevel="1" x14ac:dyDescent="0.3">
      <c r="A49" s="82" t="s">
        <v>255</v>
      </c>
      <c r="B49" s="29" t="s">
        <v>256</v>
      </c>
      <c r="C49" s="30"/>
      <c r="D49" s="121"/>
      <c r="E49" s="32"/>
      <c r="F49" s="33"/>
      <c r="G49" s="34">
        <f>SUM(G50,)</f>
        <v>2000</v>
      </c>
      <c r="H49" s="34">
        <f>H50</f>
        <v>11500</v>
      </c>
      <c r="I49" s="34">
        <f>I50</f>
        <v>-9500</v>
      </c>
      <c r="J49" s="34">
        <f>SUM(J50,)</f>
        <v>181500</v>
      </c>
      <c r="K49" s="34">
        <f>K50</f>
        <v>298554.40000000002</v>
      </c>
      <c r="L49" s="34">
        <f>L50</f>
        <v>-117054.40000000002</v>
      </c>
      <c r="M49" s="34">
        <f>M50</f>
        <v>-126554.40000000002</v>
      </c>
      <c r="N49" s="33"/>
      <c r="O49" s="33"/>
      <c r="P49" s="34">
        <f>SUM(P50,)</f>
        <v>24000</v>
      </c>
      <c r="Q49" s="34">
        <f>Q50</f>
        <v>157000</v>
      </c>
      <c r="R49" s="34">
        <f>R50</f>
        <v>-133000</v>
      </c>
      <c r="S49" s="34">
        <f>SUM(S50,)</f>
        <v>280500</v>
      </c>
      <c r="T49" s="34">
        <f>T50</f>
        <v>295546</v>
      </c>
      <c r="U49" s="34">
        <f>U50</f>
        <v>-15046</v>
      </c>
      <c r="V49" s="34">
        <f>V50</f>
        <v>-148046</v>
      </c>
      <c r="W49" s="34"/>
      <c r="X49" s="34"/>
      <c r="Y49" s="34">
        <f>G49+J49+P49+S49</f>
        <v>488000</v>
      </c>
      <c r="Z49" s="35">
        <f>H49+K49+Q49+T49</f>
        <v>762600.4</v>
      </c>
      <c r="AA49" s="35">
        <f>Y49-Z49</f>
        <v>-274600.40000000002</v>
      </c>
      <c r="AB49" s="122"/>
    </row>
    <row r="50" spans="1:28" ht="40.200000000000003" outlineLevel="1" x14ac:dyDescent="0.3">
      <c r="A50" s="146" t="s">
        <v>257</v>
      </c>
      <c r="B50" s="86" t="s">
        <v>258</v>
      </c>
      <c r="C50" s="124"/>
      <c r="D50" s="87"/>
      <c r="E50" s="87"/>
      <c r="F50" s="147"/>
      <c r="G50" s="110">
        <f>SUM(G51:G57)</f>
        <v>2000</v>
      </c>
      <c r="H50" s="110">
        <f>SUM(H51:H57)</f>
        <v>11500</v>
      </c>
      <c r="I50" s="110">
        <f>G50-H50</f>
        <v>-9500</v>
      </c>
      <c r="J50" s="110">
        <f>SUM(J51:J57)</f>
        <v>181500</v>
      </c>
      <c r="K50" s="110">
        <f>SUM(K51:K57)</f>
        <v>298554.40000000002</v>
      </c>
      <c r="L50" s="110">
        <f>J50-K50</f>
        <v>-117054.40000000002</v>
      </c>
      <c r="M50" s="110">
        <f>SUM(I50+L50)</f>
        <v>-126554.40000000002</v>
      </c>
      <c r="N50" s="110"/>
      <c r="O50" s="110"/>
      <c r="P50" s="110">
        <f>SUM(P51:P57)</f>
        <v>24000</v>
      </c>
      <c r="Q50" s="110">
        <f>SUM(Q51:Q57)</f>
        <v>157000</v>
      </c>
      <c r="R50" s="110">
        <f>P50-Q50</f>
        <v>-133000</v>
      </c>
      <c r="S50" s="110">
        <f>SUM(S51:S57)</f>
        <v>280500</v>
      </c>
      <c r="T50" s="110">
        <f>SUM(T51:T57)</f>
        <v>295546</v>
      </c>
      <c r="U50" s="110">
        <f>S50-T50</f>
        <v>-15046</v>
      </c>
      <c r="V50" s="110">
        <f>R50+U50</f>
        <v>-148046</v>
      </c>
      <c r="W50" s="110"/>
      <c r="X50" s="110"/>
      <c r="Y50" s="34">
        <f>G50+J50+P50+S50</f>
        <v>488000</v>
      </c>
      <c r="Z50" s="35">
        <f t="shared" ref="Z50:Z57" si="41">H50+K50+Q50+T50</f>
        <v>762600.4</v>
      </c>
      <c r="AA50" s="35">
        <f t="shared" ref="AA50:AA56" si="42">Y50-Z50</f>
        <v>-274600.40000000002</v>
      </c>
      <c r="AB50" s="148"/>
    </row>
    <row r="51" spans="1:28" ht="27" outlineLevel="1" x14ac:dyDescent="0.3">
      <c r="A51" s="69" t="s">
        <v>259</v>
      </c>
      <c r="B51" s="70" t="s">
        <v>260</v>
      </c>
      <c r="C51" s="47" t="s">
        <v>261</v>
      </c>
      <c r="D51" s="72"/>
      <c r="E51" s="73" t="s">
        <v>117</v>
      </c>
      <c r="F51" s="74">
        <v>2018</v>
      </c>
      <c r="G51" s="50">
        <v>0</v>
      </c>
      <c r="H51" s="50">
        <v>0</v>
      </c>
      <c r="I51" s="117">
        <f>G51-H51</f>
        <v>0</v>
      </c>
      <c r="J51" s="50">
        <v>0</v>
      </c>
      <c r="K51" s="51">
        <v>0</v>
      </c>
      <c r="L51" s="117">
        <f>J51-K51</f>
        <v>0</v>
      </c>
      <c r="M51" s="56">
        <f>SUM(I51+L51)</f>
        <v>0</v>
      </c>
      <c r="N51" s="98" t="s">
        <v>54</v>
      </c>
      <c r="O51" s="144" t="s">
        <v>262</v>
      </c>
      <c r="P51" s="50">
        <v>0</v>
      </c>
      <c r="Q51" s="50">
        <v>0</v>
      </c>
      <c r="R51" s="117">
        <f>P51-Q51</f>
        <v>0</v>
      </c>
      <c r="S51" s="50">
        <v>0</v>
      </c>
      <c r="T51" s="51">
        <v>0</v>
      </c>
      <c r="U51" s="117">
        <f>S51-T51</f>
        <v>0</v>
      </c>
      <c r="V51" s="56">
        <f>R51+U51</f>
        <v>0</v>
      </c>
      <c r="W51" s="55" t="s">
        <v>52</v>
      </c>
      <c r="X51" s="56" t="s">
        <v>263</v>
      </c>
      <c r="Y51" s="51">
        <f t="shared" ref="Y51:Y57" si="43">SUM(G51:S51)</f>
        <v>0</v>
      </c>
      <c r="Z51" s="51">
        <f t="shared" si="41"/>
        <v>0</v>
      </c>
      <c r="AA51" s="51">
        <f t="shared" si="42"/>
        <v>0</v>
      </c>
      <c r="AB51" s="100" t="s">
        <v>264</v>
      </c>
    </row>
    <row r="52" spans="1:28" ht="53.4" outlineLevel="2" x14ac:dyDescent="0.3">
      <c r="A52" s="69" t="s">
        <v>265</v>
      </c>
      <c r="B52" s="70" t="s">
        <v>266</v>
      </c>
      <c r="C52" s="79" t="s">
        <v>267</v>
      </c>
      <c r="D52" s="72"/>
      <c r="E52" s="73" t="s">
        <v>268</v>
      </c>
      <c r="F52" s="59">
        <v>2017</v>
      </c>
      <c r="G52" s="50">
        <v>0</v>
      </c>
      <c r="H52" s="50">
        <v>0</v>
      </c>
      <c r="I52" s="117">
        <f t="shared" ref="I52:I57" si="44">G52-H52</f>
        <v>0</v>
      </c>
      <c r="J52" s="50">
        <v>2500</v>
      </c>
      <c r="K52" s="51">
        <v>0</v>
      </c>
      <c r="L52" s="117">
        <f t="shared" ref="L52:L57" si="45">J52-K52</f>
        <v>2500</v>
      </c>
      <c r="M52" s="56">
        <f t="shared" ref="M52:M57" si="46">SUM(I52+L52)</f>
        <v>2500</v>
      </c>
      <c r="N52" s="98" t="s">
        <v>54</v>
      </c>
      <c r="O52" s="144" t="s">
        <v>269</v>
      </c>
      <c r="P52" s="50">
        <v>0</v>
      </c>
      <c r="Q52" s="50">
        <v>0</v>
      </c>
      <c r="R52" s="117">
        <f t="shared" ref="R52:R57" si="47">P52-Q52</f>
        <v>0</v>
      </c>
      <c r="S52" s="50">
        <v>2500</v>
      </c>
      <c r="T52" s="51">
        <v>0</v>
      </c>
      <c r="U52" s="117">
        <f t="shared" ref="U52:U57" si="48">S52-T52</f>
        <v>2500</v>
      </c>
      <c r="V52" s="56">
        <f t="shared" ref="V52:V57" si="49">R52+U52</f>
        <v>2500</v>
      </c>
      <c r="W52" s="149" t="s">
        <v>82</v>
      </c>
      <c r="X52" s="56" t="s">
        <v>270</v>
      </c>
      <c r="Y52" s="51">
        <f t="shared" si="43"/>
        <v>10000</v>
      </c>
      <c r="Z52" s="51">
        <f t="shared" si="41"/>
        <v>0</v>
      </c>
      <c r="AA52" s="51">
        <f t="shared" si="42"/>
        <v>10000</v>
      </c>
      <c r="AB52" s="100" t="s">
        <v>264</v>
      </c>
    </row>
    <row r="53" spans="1:28" ht="101.4" customHeight="1" outlineLevel="2" x14ac:dyDescent="0.3">
      <c r="A53" s="69" t="s">
        <v>271</v>
      </c>
      <c r="B53" s="70" t="s">
        <v>272</v>
      </c>
      <c r="C53" s="79" t="s">
        <v>273</v>
      </c>
      <c r="D53" s="72"/>
      <c r="E53" s="73" t="s">
        <v>268</v>
      </c>
      <c r="F53" s="59">
        <v>2017</v>
      </c>
      <c r="G53" s="50">
        <v>2000</v>
      </c>
      <c r="H53" s="50">
        <v>1500</v>
      </c>
      <c r="I53" s="117">
        <f t="shared" si="44"/>
        <v>500</v>
      </c>
      <c r="J53" s="50">
        <v>129000</v>
      </c>
      <c r="K53" s="51">
        <v>125554.4</v>
      </c>
      <c r="L53" s="117">
        <f t="shared" si="45"/>
        <v>3445.6000000000058</v>
      </c>
      <c r="M53" s="56">
        <f t="shared" si="46"/>
        <v>3945.6000000000058</v>
      </c>
      <c r="N53" s="98" t="s">
        <v>54</v>
      </c>
      <c r="O53" s="144" t="s">
        <v>274</v>
      </c>
      <c r="P53" s="50">
        <v>4000</v>
      </c>
      <c r="Q53" s="50">
        <v>155000</v>
      </c>
      <c r="R53" s="117">
        <f t="shared" si="47"/>
        <v>-151000</v>
      </c>
      <c r="S53" s="50">
        <v>18000</v>
      </c>
      <c r="T53" s="51">
        <v>5600</v>
      </c>
      <c r="U53" s="117">
        <f t="shared" si="48"/>
        <v>12400</v>
      </c>
      <c r="V53" s="56">
        <f t="shared" si="49"/>
        <v>-138600</v>
      </c>
      <c r="W53" s="55" t="s">
        <v>52</v>
      </c>
      <c r="X53" s="56" t="s">
        <v>275</v>
      </c>
      <c r="Y53" s="51">
        <f t="shared" si="43"/>
        <v>291945.59999999998</v>
      </c>
      <c r="Z53" s="51">
        <f>H53+K53+Q53+T53</f>
        <v>287654.40000000002</v>
      </c>
      <c r="AA53" s="51">
        <f t="shared" si="42"/>
        <v>4291.1999999999534</v>
      </c>
      <c r="AB53" s="100"/>
    </row>
    <row r="54" spans="1:28" ht="79.8" outlineLevel="2" x14ac:dyDescent="0.3">
      <c r="A54" s="69" t="s">
        <v>276</v>
      </c>
      <c r="B54" s="70" t="s">
        <v>277</v>
      </c>
      <c r="C54" s="79" t="s">
        <v>278</v>
      </c>
      <c r="D54" s="72"/>
      <c r="E54" s="73" t="s">
        <v>279</v>
      </c>
      <c r="F54" s="59"/>
      <c r="G54" s="50">
        <v>0</v>
      </c>
      <c r="H54" s="50">
        <v>0</v>
      </c>
      <c r="I54" s="117">
        <f t="shared" si="44"/>
        <v>0</v>
      </c>
      <c r="J54" s="50">
        <v>50000</v>
      </c>
      <c r="K54" s="51">
        <v>173000</v>
      </c>
      <c r="L54" s="117">
        <f t="shared" si="45"/>
        <v>-123000</v>
      </c>
      <c r="M54" s="56">
        <f t="shared" si="46"/>
        <v>-123000</v>
      </c>
      <c r="N54" s="98" t="s">
        <v>54</v>
      </c>
      <c r="O54" s="117"/>
      <c r="P54" s="50">
        <v>20000</v>
      </c>
      <c r="Q54" s="50">
        <v>0</v>
      </c>
      <c r="R54" s="117">
        <f t="shared" si="47"/>
        <v>20000</v>
      </c>
      <c r="S54" s="50">
        <v>110000</v>
      </c>
      <c r="T54" s="51">
        <v>256446</v>
      </c>
      <c r="U54" s="117">
        <f>S54-T54</f>
        <v>-146446</v>
      </c>
      <c r="V54" s="56">
        <f t="shared" si="49"/>
        <v>-126446</v>
      </c>
      <c r="W54" s="55" t="s">
        <v>52</v>
      </c>
      <c r="X54" s="56" t="s">
        <v>280</v>
      </c>
      <c r="Y54" s="51">
        <f t="shared" si="43"/>
        <v>127000</v>
      </c>
      <c r="Z54" s="51">
        <f t="shared" si="41"/>
        <v>429446</v>
      </c>
      <c r="AA54" s="51">
        <f t="shared" si="42"/>
        <v>-302446</v>
      </c>
      <c r="AB54" s="100"/>
    </row>
    <row r="55" spans="1:28" ht="66" outlineLevel="1" x14ac:dyDescent="0.3">
      <c r="A55" s="150" t="s">
        <v>281</v>
      </c>
      <c r="B55" s="70" t="s">
        <v>282</v>
      </c>
      <c r="C55" s="79" t="s">
        <v>283</v>
      </c>
      <c r="D55" s="72"/>
      <c r="E55" s="73" t="s">
        <v>60</v>
      </c>
      <c r="F55" s="59">
        <v>2019</v>
      </c>
      <c r="G55" s="90" t="s">
        <v>11</v>
      </c>
      <c r="H55" s="90" t="s">
        <v>11</v>
      </c>
      <c r="I55" s="91" t="s">
        <v>11</v>
      </c>
      <c r="J55" s="109" t="s">
        <v>11</v>
      </c>
      <c r="K55" s="91" t="s">
        <v>11</v>
      </c>
      <c r="L55" s="91" t="s">
        <v>11</v>
      </c>
      <c r="M55" s="134" t="s">
        <v>11</v>
      </c>
      <c r="N55" s="98" t="s">
        <v>284</v>
      </c>
      <c r="O55" s="151" t="s">
        <v>285</v>
      </c>
      <c r="P55" s="90" t="s">
        <v>11</v>
      </c>
      <c r="Q55" s="90" t="s">
        <v>11</v>
      </c>
      <c r="R55" s="91" t="s">
        <v>11</v>
      </c>
      <c r="S55" s="109" t="s">
        <v>11</v>
      </c>
      <c r="T55" s="109" t="s">
        <v>11</v>
      </c>
      <c r="U55" s="91" t="s">
        <v>11</v>
      </c>
      <c r="V55" s="91" t="s">
        <v>11</v>
      </c>
      <c r="W55" s="91" t="s">
        <v>62</v>
      </c>
      <c r="X55" s="56" t="s">
        <v>286</v>
      </c>
      <c r="Y55" s="109" t="s">
        <v>11</v>
      </c>
      <c r="Z55" s="91" t="s">
        <v>11</v>
      </c>
      <c r="AA55" s="91" t="s">
        <v>11</v>
      </c>
      <c r="AB55" s="100"/>
    </row>
    <row r="56" spans="1:28" ht="66.599999999999994" x14ac:dyDescent="0.3">
      <c r="A56" s="69" t="s">
        <v>287</v>
      </c>
      <c r="B56" s="70" t="s">
        <v>288</v>
      </c>
      <c r="C56" s="79" t="s">
        <v>278</v>
      </c>
      <c r="D56" s="72"/>
      <c r="E56" s="73" t="s">
        <v>289</v>
      </c>
      <c r="F56" s="59"/>
      <c r="G56" s="90" t="s">
        <v>11</v>
      </c>
      <c r="H56" s="90" t="s">
        <v>11</v>
      </c>
      <c r="I56" s="91" t="s">
        <v>11</v>
      </c>
      <c r="J56" s="90" t="s">
        <v>11</v>
      </c>
      <c r="K56" s="91" t="s">
        <v>11</v>
      </c>
      <c r="L56" s="91" t="s">
        <v>11</v>
      </c>
      <c r="M56" s="134" t="s">
        <v>11</v>
      </c>
      <c r="N56" s="91" t="s">
        <v>62</v>
      </c>
      <c r="O56" s="144" t="s">
        <v>290</v>
      </c>
      <c r="P56" s="50">
        <v>0</v>
      </c>
      <c r="Q56" s="50">
        <v>0</v>
      </c>
      <c r="R56" s="117">
        <f t="shared" si="47"/>
        <v>0</v>
      </c>
      <c r="S56" s="50">
        <v>150000</v>
      </c>
      <c r="T56" s="51">
        <v>0</v>
      </c>
      <c r="U56" s="117">
        <f t="shared" si="48"/>
        <v>150000</v>
      </c>
      <c r="V56" s="51">
        <f t="shared" si="49"/>
        <v>150000</v>
      </c>
      <c r="W56" s="55" t="s">
        <v>52</v>
      </c>
      <c r="X56" s="56" t="s">
        <v>393</v>
      </c>
      <c r="Y56" s="51">
        <f t="shared" si="43"/>
        <v>150000</v>
      </c>
      <c r="Z56" s="51">
        <f>Q56+T56</f>
        <v>0</v>
      </c>
      <c r="AA56" s="51">
        <f t="shared" si="42"/>
        <v>150000</v>
      </c>
      <c r="AB56" s="100"/>
    </row>
    <row r="57" spans="1:28" ht="27" outlineLevel="2" x14ac:dyDescent="0.3">
      <c r="A57" s="69" t="s">
        <v>291</v>
      </c>
      <c r="B57" s="70" t="s">
        <v>292</v>
      </c>
      <c r="C57" s="79" t="s">
        <v>293</v>
      </c>
      <c r="D57" s="72"/>
      <c r="E57" s="73" t="s">
        <v>66</v>
      </c>
      <c r="F57" s="59">
        <v>2018</v>
      </c>
      <c r="G57" s="50">
        <v>0</v>
      </c>
      <c r="H57" s="50">
        <v>10000</v>
      </c>
      <c r="I57" s="117">
        <f t="shared" si="44"/>
        <v>-10000</v>
      </c>
      <c r="J57" s="50">
        <v>0</v>
      </c>
      <c r="K57" s="51">
        <v>0</v>
      </c>
      <c r="L57" s="117">
        <f t="shared" si="45"/>
        <v>0</v>
      </c>
      <c r="M57" s="56">
        <f t="shared" si="46"/>
        <v>-10000</v>
      </c>
      <c r="N57" s="98" t="s">
        <v>54</v>
      </c>
      <c r="O57" s="51"/>
      <c r="P57" s="50">
        <v>0</v>
      </c>
      <c r="Q57" s="106">
        <v>2000</v>
      </c>
      <c r="R57" s="50">
        <f t="shared" si="47"/>
        <v>-2000</v>
      </c>
      <c r="S57" s="93">
        <v>0</v>
      </c>
      <c r="T57" s="120">
        <v>33500</v>
      </c>
      <c r="U57" s="93">
        <f t="shared" si="48"/>
        <v>-33500</v>
      </c>
      <c r="V57" s="51">
        <f t="shared" si="49"/>
        <v>-35500</v>
      </c>
      <c r="W57" s="55" t="s">
        <v>52</v>
      </c>
      <c r="X57" s="56" t="s">
        <v>294</v>
      </c>
      <c r="Y57" s="51">
        <f t="shared" si="43"/>
        <v>-10000</v>
      </c>
      <c r="Z57" s="51">
        <f t="shared" si="41"/>
        <v>45500</v>
      </c>
      <c r="AA57" s="51">
        <f>Y57+Z57</f>
        <v>35500</v>
      </c>
      <c r="AB57" s="100" t="s">
        <v>264</v>
      </c>
    </row>
    <row r="58" spans="1:28" outlineLevel="2" x14ac:dyDescent="0.3">
      <c r="A58" s="152"/>
      <c r="B58" s="153"/>
      <c r="C58" s="154"/>
      <c r="D58" s="155"/>
      <c r="E58" s="156"/>
      <c r="F58" s="157"/>
      <c r="G58" s="158"/>
      <c r="H58" s="158"/>
      <c r="I58" s="158"/>
      <c r="J58" s="158"/>
      <c r="K58" s="158"/>
      <c r="L58" s="158"/>
      <c r="M58" s="158"/>
      <c r="N58" s="158"/>
      <c r="O58" s="158"/>
      <c r="P58" s="158"/>
      <c r="Q58" s="158"/>
      <c r="R58" s="158"/>
      <c r="S58" s="158"/>
      <c r="T58" s="158"/>
      <c r="U58" s="158"/>
      <c r="V58" s="158"/>
      <c r="W58" s="158"/>
      <c r="X58" s="158"/>
      <c r="Y58" s="159"/>
      <c r="Z58" s="160"/>
      <c r="AA58" s="160"/>
      <c r="AB58" s="161"/>
    </row>
    <row r="59" spans="1:28" s="24" customFormat="1" ht="27.6" x14ac:dyDescent="0.3">
      <c r="A59" s="82" t="s">
        <v>295</v>
      </c>
      <c r="B59" s="162" t="s">
        <v>296</v>
      </c>
      <c r="C59" s="30"/>
      <c r="D59" s="121"/>
      <c r="E59" s="32"/>
      <c r="F59" s="33"/>
      <c r="G59" s="34">
        <f>SUM(G60)</f>
        <v>70780</v>
      </c>
      <c r="H59" s="34">
        <f>H60</f>
        <v>67534</v>
      </c>
      <c r="I59" s="34">
        <f>I60</f>
        <v>3246</v>
      </c>
      <c r="J59" s="34">
        <f>SUM(J60)</f>
        <v>223000</v>
      </c>
      <c r="K59" s="34">
        <f>K60</f>
        <v>180026</v>
      </c>
      <c r="L59" s="34">
        <f>L60</f>
        <v>42974</v>
      </c>
      <c r="M59" s="34">
        <f>M60</f>
        <v>46220</v>
      </c>
      <c r="N59" s="33"/>
      <c r="O59" s="33"/>
      <c r="P59" s="34">
        <f>SUM(P60)</f>
        <v>853000</v>
      </c>
      <c r="Q59" s="34">
        <f>Q60</f>
        <v>76224</v>
      </c>
      <c r="R59" s="34">
        <f>R60</f>
        <v>776776</v>
      </c>
      <c r="S59" s="34">
        <f>SUM(S60)</f>
        <v>733000</v>
      </c>
      <c r="T59" s="34">
        <f>T60</f>
        <v>124842</v>
      </c>
      <c r="U59" s="34">
        <f>U60</f>
        <v>608158</v>
      </c>
      <c r="V59" s="34">
        <f>V60</f>
        <v>1384934</v>
      </c>
      <c r="W59" s="34"/>
      <c r="X59" s="34"/>
      <c r="Y59" s="34">
        <f>G59+J59+P59+S59</f>
        <v>1879780</v>
      </c>
      <c r="Z59" s="35">
        <f>H59+K59+Q59+T59</f>
        <v>448626</v>
      </c>
      <c r="AA59" s="35">
        <f>Y59-Z59</f>
        <v>1431154</v>
      </c>
      <c r="AB59" s="122"/>
    </row>
    <row r="60" spans="1:28" ht="27" outlineLevel="2" x14ac:dyDescent="0.3">
      <c r="A60" s="110" t="s">
        <v>297</v>
      </c>
      <c r="B60" s="111" t="s">
        <v>298</v>
      </c>
      <c r="C60" s="163"/>
      <c r="D60" s="113"/>
      <c r="E60" s="114"/>
      <c r="F60" s="88"/>
      <c r="G60" s="110">
        <f>SUM(G61:G68)</f>
        <v>70780</v>
      </c>
      <c r="H60" s="110">
        <f>SUM(H61:H68)</f>
        <v>67534</v>
      </c>
      <c r="I60" s="110">
        <f>G60-H60</f>
        <v>3246</v>
      </c>
      <c r="J60" s="110">
        <f>SUM(J61:J68)</f>
        <v>223000</v>
      </c>
      <c r="K60" s="110">
        <f>SUM(K61:K68)</f>
        <v>180026</v>
      </c>
      <c r="L60" s="110">
        <f>J60-K60</f>
        <v>42974</v>
      </c>
      <c r="M60" s="110">
        <f>SUM(I60,L60)</f>
        <v>46220</v>
      </c>
      <c r="N60" s="110"/>
      <c r="O60" s="110"/>
      <c r="P60" s="110">
        <f>SUM(P61:P68)</f>
        <v>853000</v>
      </c>
      <c r="Q60" s="110">
        <f>SUM(Q61:Q68)</f>
        <v>76224</v>
      </c>
      <c r="R60" s="110">
        <f>P60-Q60</f>
        <v>776776</v>
      </c>
      <c r="S60" s="110">
        <f>SUM(S61:S68)</f>
        <v>733000</v>
      </c>
      <c r="T60" s="110">
        <f>SUM(T61:T68)</f>
        <v>124842</v>
      </c>
      <c r="U60" s="110">
        <f>S60-T60</f>
        <v>608158</v>
      </c>
      <c r="V60" s="110">
        <f>R60+U60</f>
        <v>1384934</v>
      </c>
      <c r="W60" s="110"/>
      <c r="X60" s="110"/>
      <c r="Y60" s="110">
        <f t="shared" ref="Y60:Z68" si="50">G60+J60+P60+S60</f>
        <v>1879780</v>
      </c>
      <c r="Z60" s="110">
        <f t="shared" si="50"/>
        <v>448626</v>
      </c>
      <c r="AA60" s="110">
        <f t="shared" ref="AA60:AA68" si="51">Y60-Z60</f>
        <v>1431154</v>
      </c>
      <c r="AB60" s="116"/>
    </row>
    <row r="61" spans="1:28" ht="48.6" customHeight="1" outlineLevel="2" x14ac:dyDescent="0.3">
      <c r="A61" s="69" t="s">
        <v>299</v>
      </c>
      <c r="B61" s="70" t="s">
        <v>300</v>
      </c>
      <c r="C61" s="79" t="s">
        <v>301</v>
      </c>
      <c r="D61" s="72"/>
      <c r="E61" s="73" t="s">
        <v>51</v>
      </c>
      <c r="F61" s="49"/>
      <c r="G61" s="50">
        <v>9780</v>
      </c>
      <c r="H61" s="50">
        <v>9780</v>
      </c>
      <c r="I61" s="117">
        <f>G61-H61</f>
        <v>0</v>
      </c>
      <c r="J61" s="50">
        <v>0</v>
      </c>
      <c r="K61" s="51">
        <v>0</v>
      </c>
      <c r="L61" s="117">
        <f>J61-K61</f>
        <v>0</v>
      </c>
      <c r="M61" s="51">
        <f>I61+L61</f>
        <v>0</v>
      </c>
      <c r="N61" s="98" t="s">
        <v>54</v>
      </c>
      <c r="O61" s="51" t="s">
        <v>302</v>
      </c>
      <c r="P61" s="90" t="s">
        <v>11</v>
      </c>
      <c r="Q61" s="90" t="s">
        <v>11</v>
      </c>
      <c r="R61" s="90" t="s">
        <v>11</v>
      </c>
      <c r="S61" s="109" t="s">
        <v>11</v>
      </c>
      <c r="T61" s="109" t="s">
        <v>11</v>
      </c>
      <c r="U61" s="109" t="s">
        <v>11</v>
      </c>
      <c r="V61" s="91" t="s">
        <v>11</v>
      </c>
      <c r="W61" s="63" t="s">
        <v>62</v>
      </c>
      <c r="X61" s="56"/>
      <c r="Y61" s="51">
        <f>G61+J61</f>
        <v>9780</v>
      </c>
      <c r="Z61" s="51">
        <f>H61+K61</f>
        <v>9780</v>
      </c>
      <c r="AA61" s="51">
        <f t="shared" si="51"/>
        <v>0</v>
      </c>
      <c r="AB61" s="78"/>
    </row>
    <row r="62" spans="1:28" ht="59.4" customHeight="1" outlineLevel="2" x14ac:dyDescent="0.3">
      <c r="A62" s="69" t="s">
        <v>303</v>
      </c>
      <c r="B62" s="70" t="s">
        <v>304</v>
      </c>
      <c r="C62" s="79" t="s">
        <v>305</v>
      </c>
      <c r="D62" s="72" t="s">
        <v>306</v>
      </c>
      <c r="E62" s="73" t="s">
        <v>307</v>
      </c>
      <c r="F62" s="49"/>
      <c r="G62" s="50">
        <v>0</v>
      </c>
      <c r="H62" s="50">
        <v>0</v>
      </c>
      <c r="I62" s="117">
        <f t="shared" ref="I62:I68" si="52">G62-H62</f>
        <v>0</v>
      </c>
      <c r="J62" s="50">
        <v>42000</v>
      </c>
      <c r="K62" s="51">
        <v>41700</v>
      </c>
      <c r="L62" s="117">
        <f t="shared" ref="L62:L68" si="53">J62-K62</f>
        <v>300</v>
      </c>
      <c r="M62" s="51">
        <f t="shared" ref="M62:M68" si="54">I62+L62</f>
        <v>300</v>
      </c>
      <c r="N62" s="101" t="s">
        <v>82</v>
      </c>
      <c r="O62" s="144" t="s">
        <v>308</v>
      </c>
      <c r="P62" s="50">
        <v>42000</v>
      </c>
      <c r="Q62" s="50">
        <v>0</v>
      </c>
      <c r="R62" s="50">
        <f t="shared" ref="R62:R68" si="55">P62-Q62</f>
        <v>42000</v>
      </c>
      <c r="S62" s="50">
        <v>42000</v>
      </c>
      <c r="T62" s="50">
        <v>34826</v>
      </c>
      <c r="U62" s="50">
        <f t="shared" ref="U62:U68" si="56">S62-T62</f>
        <v>7174</v>
      </c>
      <c r="V62" s="51">
        <f t="shared" ref="V62:V68" si="57">R62+U62</f>
        <v>49174</v>
      </c>
      <c r="W62" s="101" t="s">
        <v>82</v>
      </c>
      <c r="X62" s="56" t="s">
        <v>309</v>
      </c>
      <c r="Y62" s="51">
        <f t="shared" si="50"/>
        <v>126000</v>
      </c>
      <c r="Z62" s="51">
        <f t="shared" si="50"/>
        <v>76526</v>
      </c>
      <c r="AA62" s="51">
        <f t="shared" si="51"/>
        <v>49474</v>
      </c>
      <c r="AB62" s="78"/>
    </row>
    <row r="63" spans="1:28" ht="111.6" customHeight="1" x14ac:dyDescent="0.3">
      <c r="A63" s="69" t="s">
        <v>310</v>
      </c>
      <c r="B63" s="70" t="s">
        <v>311</v>
      </c>
      <c r="C63" s="79" t="s">
        <v>312</v>
      </c>
      <c r="D63" s="72" t="s">
        <v>59</v>
      </c>
      <c r="E63" s="73" t="s">
        <v>313</v>
      </c>
      <c r="F63" s="49"/>
      <c r="G63" s="50">
        <v>0</v>
      </c>
      <c r="H63" s="50">
        <v>0</v>
      </c>
      <c r="I63" s="117">
        <f t="shared" si="52"/>
        <v>0</v>
      </c>
      <c r="J63" s="50">
        <v>0</v>
      </c>
      <c r="K63" s="51">
        <v>0</v>
      </c>
      <c r="L63" s="117">
        <f t="shared" si="53"/>
        <v>0</v>
      </c>
      <c r="M63" s="51">
        <f t="shared" si="54"/>
        <v>0</v>
      </c>
      <c r="N63" s="145" t="s">
        <v>103</v>
      </c>
      <c r="O63" s="56" t="s">
        <v>314</v>
      </c>
      <c r="P63" s="50">
        <v>600000</v>
      </c>
      <c r="Q63" s="50">
        <v>0</v>
      </c>
      <c r="R63" s="50">
        <f t="shared" si="55"/>
        <v>600000</v>
      </c>
      <c r="S63" s="50">
        <v>600000</v>
      </c>
      <c r="T63" s="106">
        <v>0</v>
      </c>
      <c r="U63" s="50">
        <f t="shared" si="56"/>
        <v>600000</v>
      </c>
      <c r="V63" s="51">
        <f t="shared" si="57"/>
        <v>1200000</v>
      </c>
      <c r="W63" s="101" t="s">
        <v>82</v>
      </c>
      <c r="X63" s="56" t="s">
        <v>315</v>
      </c>
      <c r="Y63" s="51">
        <f t="shared" si="50"/>
        <v>1200000</v>
      </c>
      <c r="Z63" s="51">
        <f t="shared" si="50"/>
        <v>0</v>
      </c>
      <c r="AA63" s="51">
        <f t="shared" si="51"/>
        <v>1200000</v>
      </c>
      <c r="AB63" s="78"/>
    </row>
    <row r="64" spans="1:28" ht="27" customHeight="1" outlineLevel="2" x14ac:dyDescent="0.3">
      <c r="A64" s="69" t="s">
        <v>316</v>
      </c>
      <c r="B64" s="70" t="s">
        <v>317</v>
      </c>
      <c r="C64" s="108" t="s">
        <v>318</v>
      </c>
      <c r="D64" s="72"/>
      <c r="E64" s="73" t="s">
        <v>319</v>
      </c>
      <c r="F64" s="49"/>
      <c r="G64" s="50">
        <v>0</v>
      </c>
      <c r="H64" s="50">
        <v>0</v>
      </c>
      <c r="I64" s="117">
        <f t="shared" si="52"/>
        <v>0</v>
      </c>
      <c r="J64" s="50">
        <v>100000</v>
      </c>
      <c r="K64" s="51">
        <v>81600</v>
      </c>
      <c r="L64" s="117">
        <f t="shared" si="53"/>
        <v>18400</v>
      </c>
      <c r="M64" s="51">
        <f t="shared" si="54"/>
        <v>18400</v>
      </c>
      <c r="N64" s="98" t="s">
        <v>54</v>
      </c>
      <c r="O64" s="56" t="s">
        <v>320</v>
      </c>
      <c r="P64" s="50">
        <v>150000</v>
      </c>
      <c r="Q64" s="106">
        <v>0</v>
      </c>
      <c r="R64" s="50">
        <f t="shared" si="55"/>
        <v>150000</v>
      </c>
      <c r="S64" s="50">
        <v>0</v>
      </c>
      <c r="T64" s="50">
        <v>0</v>
      </c>
      <c r="U64" s="50">
        <v>0</v>
      </c>
      <c r="V64" s="51">
        <f>R64</f>
        <v>150000</v>
      </c>
      <c r="W64" s="99" t="s">
        <v>54</v>
      </c>
      <c r="X64" s="56" t="s">
        <v>321</v>
      </c>
      <c r="Y64" s="51">
        <f>G64+J64+P64</f>
        <v>250000</v>
      </c>
      <c r="Z64" s="51">
        <f>H64+K64+Q64</f>
        <v>81600</v>
      </c>
      <c r="AA64" s="51">
        <f t="shared" si="51"/>
        <v>168400</v>
      </c>
      <c r="AB64" s="78"/>
    </row>
    <row r="65" spans="1:28" ht="79.8" outlineLevel="1" x14ac:dyDescent="0.3">
      <c r="A65" s="69" t="s">
        <v>322</v>
      </c>
      <c r="B65" s="70" t="s">
        <v>323</v>
      </c>
      <c r="C65" s="79" t="s">
        <v>324</v>
      </c>
      <c r="D65" s="164"/>
      <c r="E65" s="165" t="s">
        <v>117</v>
      </c>
      <c r="F65" s="166"/>
      <c r="G65" s="50">
        <v>0</v>
      </c>
      <c r="H65" s="50">
        <v>0</v>
      </c>
      <c r="I65" s="117">
        <f t="shared" si="52"/>
        <v>0</v>
      </c>
      <c r="J65" s="50">
        <v>0</v>
      </c>
      <c r="K65" s="51">
        <v>0</v>
      </c>
      <c r="L65" s="117">
        <f t="shared" si="53"/>
        <v>0</v>
      </c>
      <c r="M65" s="51">
        <f t="shared" si="54"/>
        <v>0</v>
      </c>
      <c r="N65" s="98" t="s">
        <v>103</v>
      </c>
      <c r="O65" s="56" t="s">
        <v>325</v>
      </c>
      <c r="P65" s="50">
        <v>0</v>
      </c>
      <c r="Q65" s="106">
        <v>0</v>
      </c>
      <c r="R65" s="50">
        <f t="shared" si="55"/>
        <v>0</v>
      </c>
      <c r="S65" s="50">
        <v>30000</v>
      </c>
      <c r="T65" s="106">
        <v>33900</v>
      </c>
      <c r="U65" s="50">
        <f t="shared" si="56"/>
        <v>-3900</v>
      </c>
      <c r="V65" s="51">
        <f t="shared" si="57"/>
        <v>-3900</v>
      </c>
      <c r="W65" s="99" t="s">
        <v>54</v>
      </c>
      <c r="X65" s="56" t="s">
        <v>326</v>
      </c>
      <c r="Y65" s="51">
        <f t="shared" si="50"/>
        <v>30000</v>
      </c>
      <c r="Z65" s="51">
        <f t="shared" si="50"/>
        <v>33900</v>
      </c>
      <c r="AA65" s="51">
        <f t="shared" si="51"/>
        <v>-3900</v>
      </c>
      <c r="AB65" s="167"/>
    </row>
    <row r="66" spans="1:28" ht="40.200000000000003" outlineLevel="1" x14ac:dyDescent="0.3">
      <c r="A66" s="69" t="s">
        <v>327</v>
      </c>
      <c r="B66" s="70" t="s">
        <v>328</v>
      </c>
      <c r="C66" s="79" t="s">
        <v>329</v>
      </c>
      <c r="D66" s="164"/>
      <c r="E66" s="165" t="s">
        <v>51</v>
      </c>
      <c r="F66" s="166"/>
      <c r="G66" s="50">
        <v>0</v>
      </c>
      <c r="H66" s="50">
        <v>0</v>
      </c>
      <c r="I66" s="117">
        <f t="shared" si="52"/>
        <v>0</v>
      </c>
      <c r="J66" s="50">
        <v>20000</v>
      </c>
      <c r="K66" s="51">
        <v>0</v>
      </c>
      <c r="L66" s="117">
        <f t="shared" si="53"/>
        <v>20000</v>
      </c>
      <c r="M66" s="51">
        <f t="shared" si="54"/>
        <v>20000</v>
      </c>
      <c r="N66" s="101" t="s">
        <v>82</v>
      </c>
      <c r="O66" s="51"/>
      <c r="P66" s="50">
        <v>0</v>
      </c>
      <c r="Q66" s="106">
        <v>25105</v>
      </c>
      <c r="R66" s="50">
        <f t="shared" si="55"/>
        <v>-25105</v>
      </c>
      <c r="S66" s="50" t="s">
        <v>11</v>
      </c>
      <c r="T66" s="50" t="s">
        <v>11</v>
      </c>
      <c r="U66" s="50" t="s">
        <v>11</v>
      </c>
      <c r="V66" s="51">
        <f>R66</f>
        <v>-25105</v>
      </c>
      <c r="W66" s="99" t="s">
        <v>54</v>
      </c>
      <c r="X66" s="56" t="s">
        <v>330</v>
      </c>
      <c r="Y66" s="51">
        <f>G66+J66+P66</f>
        <v>20000</v>
      </c>
      <c r="Z66" s="51">
        <f>H66+K66+Q66</f>
        <v>25105</v>
      </c>
      <c r="AA66" s="51">
        <f t="shared" si="51"/>
        <v>-5105</v>
      </c>
      <c r="AB66" s="167"/>
    </row>
    <row r="67" spans="1:28" ht="66.599999999999994" outlineLevel="1" x14ac:dyDescent="0.3">
      <c r="A67" s="69" t="s">
        <v>331</v>
      </c>
      <c r="B67" s="70" t="s">
        <v>332</v>
      </c>
      <c r="C67" s="168" t="s">
        <v>333</v>
      </c>
      <c r="D67" s="164"/>
      <c r="E67" s="165" t="s">
        <v>334</v>
      </c>
      <c r="F67" s="166"/>
      <c r="G67" s="50">
        <v>0</v>
      </c>
      <c r="H67" s="50">
        <v>0</v>
      </c>
      <c r="I67" s="117">
        <f t="shared" si="52"/>
        <v>0</v>
      </c>
      <c r="J67" s="50">
        <v>0</v>
      </c>
      <c r="K67" s="51">
        <v>0</v>
      </c>
      <c r="L67" s="117">
        <f t="shared" si="53"/>
        <v>0</v>
      </c>
      <c r="M67" s="51">
        <f t="shared" si="54"/>
        <v>0</v>
      </c>
      <c r="N67" s="101" t="s">
        <v>82</v>
      </c>
      <c r="O67" s="51"/>
      <c r="P67" s="50">
        <v>0</v>
      </c>
      <c r="Q67" s="106">
        <v>0</v>
      </c>
      <c r="R67" s="50">
        <f t="shared" si="55"/>
        <v>0</v>
      </c>
      <c r="S67" s="50">
        <v>0</v>
      </c>
      <c r="T67" s="106">
        <v>0</v>
      </c>
      <c r="U67" s="50">
        <f t="shared" si="56"/>
        <v>0</v>
      </c>
      <c r="V67" s="51">
        <f t="shared" si="57"/>
        <v>0</v>
      </c>
      <c r="W67" s="94" t="s">
        <v>103</v>
      </c>
      <c r="X67" s="56" t="s">
        <v>335</v>
      </c>
      <c r="Y67" s="51">
        <f t="shared" si="50"/>
        <v>0</v>
      </c>
      <c r="Z67" s="51">
        <f t="shared" si="50"/>
        <v>0</v>
      </c>
      <c r="AA67" s="51">
        <f t="shared" si="51"/>
        <v>0</v>
      </c>
      <c r="AB67" s="167"/>
    </row>
    <row r="68" spans="1:28" ht="52.8" outlineLevel="1" x14ac:dyDescent="0.3">
      <c r="A68" s="95" t="s">
        <v>336</v>
      </c>
      <c r="B68" s="70" t="s">
        <v>337</v>
      </c>
      <c r="C68" s="168" t="s">
        <v>338</v>
      </c>
      <c r="D68" s="169" t="s">
        <v>306</v>
      </c>
      <c r="E68" s="165" t="s">
        <v>339</v>
      </c>
      <c r="F68" s="166" t="s">
        <v>340</v>
      </c>
      <c r="G68" s="50">
        <v>61000</v>
      </c>
      <c r="H68" s="50">
        <v>57754</v>
      </c>
      <c r="I68" s="117">
        <f t="shared" si="52"/>
        <v>3246</v>
      </c>
      <c r="J68" s="50">
        <v>61000</v>
      </c>
      <c r="K68" s="51">
        <v>56726</v>
      </c>
      <c r="L68" s="117">
        <f t="shared" si="53"/>
        <v>4274</v>
      </c>
      <c r="M68" s="51">
        <f t="shared" si="54"/>
        <v>7520</v>
      </c>
      <c r="N68" s="98" t="s">
        <v>54</v>
      </c>
      <c r="O68" s="151" t="s">
        <v>341</v>
      </c>
      <c r="P68" s="50">
        <v>61000</v>
      </c>
      <c r="Q68" s="50">
        <v>51119</v>
      </c>
      <c r="R68" s="50">
        <f t="shared" si="55"/>
        <v>9881</v>
      </c>
      <c r="S68" s="50">
        <v>61000</v>
      </c>
      <c r="T68" s="50">
        <v>56116</v>
      </c>
      <c r="U68" s="50">
        <f t="shared" si="56"/>
        <v>4884</v>
      </c>
      <c r="V68" s="51">
        <f t="shared" si="57"/>
        <v>14765</v>
      </c>
      <c r="W68" s="99" t="s">
        <v>54</v>
      </c>
      <c r="X68" s="56" t="s">
        <v>342</v>
      </c>
      <c r="Y68" s="51">
        <f t="shared" si="50"/>
        <v>244000</v>
      </c>
      <c r="Z68" s="51">
        <f t="shared" si="50"/>
        <v>221715</v>
      </c>
      <c r="AA68" s="51">
        <f t="shared" si="51"/>
        <v>22285</v>
      </c>
      <c r="AB68" s="167"/>
    </row>
    <row r="69" spans="1:28" x14ac:dyDescent="0.3">
      <c r="A69" s="193"/>
      <c r="B69" s="193"/>
      <c r="C69" s="193"/>
      <c r="D69" s="193"/>
      <c r="E69" s="193"/>
      <c r="F69" s="193"/>
      <c r="G69" s="193"/>
      <c r="H69" s="193"/>
      <c r="I69" s="193"/>
      <c r="J69" s="193"/>
      <c r="K69" s="193"/>
      <c r="L69" s="193"/>
      <c r="M69" s="193"/>
      <c r="N69" s="193"/>
      <c r="O69" s="193"/>
      <c r="P69" s="193"/>
      <c r="Q69" s="193"/>
      <c r="R69" s="193"/>
      <c r="S69" s="193"/>
      <c r="T69" s="193"/>
      <c r="U69" s="193"/>
      <c r="V69" s="193"/>
      <c r="W69" s="193"/>
      <c r="X69" s="193"/>
      <c r="Y69" s="193"/>
      <c r="Z69" s="193"/>
      <c r="AA69" s="193"/>
      <c r="AB69" s="193"/>
    </row>
    <row r="70" spans="1:28" s="24" customFormat="1" ht="13.2" customHeight="1" x14ac:dyDescent="0.3">
      <c r="A70" s="82" t="s">
        <v>343</v>
      </c>
      <c r="B70" s="29" t="s">
        <v>344</v>
      </c>
      <c r="C70" s="30"/>
      <c r="D70" s="121"/>
      <c r="E70" s="32"/>
      <c r="F70" s="33"/>
      <c r="G70" s="34">
        <f>SUM(G71,G74,G77)</f>
        <v>0</v>
      </c>
      <c r="H70" s="34">
        <v>0</v>
      </c>
      <c r="I70" s="34">
        <v>0</v>
      </c>
      <c r="J70" s="34">
        <f>SUM(J71,J74,J77)</f>
        <v>0</v>
      </c>
      <c r="K70" s="34">
        <v>0</v>
      </c>
      <c r="L70" s="34">
        <v>0</v>
      </c>
      <c r="M70" s="34">
        <v>0</v>
      </c>
      <c r="N70" s="34"/>
      <c r="O70" s="34"/>
      <c r="P70" s="34">
        <f>SUM(P71,P74,P77)</f>
        <v>35000</v>
      </c>
      <c r="Q70" s="34">
        <f>SUM(Q71:Q79)</f>
        <v>0</v>
      </c>
      <c r="R70" s="34">
        <f t="shared" ref="R70:R81" si="58">P70-Q70</f>
        <v>35000</v>
      </c>
      <c r="S70" s="34">
        <f>SUM(S71,S74,S77)</f>
        <v>31000</v>
      </c>
      <c r="T70" s="34">
        <f>SUM(T71:T77)</f>
        <v>0</v>
      </c>
      <c r="U70" s="34">
        <f t="shared" ref="U70:U81" si="59">S70-T70</f>
        <v>31000</v>
      </c>
      <c r="V70" s="34">
        <f t="shared" ref="V70:V81" si="60">R70+U70</f>
        <v>66000</v>
      </c>
      <c r="W70" s="34"/>
      <c r="X70" s="34"/>
      <c r="Y70" s="34">
        <f>G70+J70+P70+S70</f>
        <v>66000</v>
      </c>
      <c r="Z70" s="35">
        <f>H70+K70+Q70+T70</f>
        <v>0</v>
      </c>
      <c r="AA70" s="35">
        <f>Y70-Z70</f>
        <v>66000</v>
      </c>
      <c r="AB70" s="35"/>
    </row>
    <row r="71" spans="1:28" ht="40.200000000000003" x14ac:dyDescent="0.3">
      <c r="A71" s="110" t="s">
        <v>345</v>
      </c>
      <c r="B71" s="111" t="s">
        <v>346</v>
      </c>
      <c r="C71" s="163"/>
      <c r="D71" s="113"/>
      <c r="E71" s="114"/>
      <c r="F71" s="88"/>
      <c r="G71" s="110">
        <f>SUM(G72:G73)</f>
        <v>0</v>
      </c>
      <c r="H71" s="110">
        <v>0</v>
      </c>
      <c r="I71" s="110">
        <v>0</v>
      </c>
      <c r="J71" s="110">
        <f>SUM(J72:J73)</f>
        <v>0</v>
      </c>
      <c r="K71" s="110">
        <v>0</v>
      </c>
      <c r="L71" s="110">
        <v>0</v>
      </c>
      <c r="M71" s="110">
        <v>0</v>
      </c>
      <c r="N71" s="110"/>
      <c r="O71" s="110"/>
      <c r="P71" s="115">
        <v>10000</v>
      </c>
      <c r="Q71" s="115">
        <f>SUM(Q72:Q73)</f>
        <v>0</v>
      </c>
      <c r="R71" s="115">
        <f t="shared" si="58"/>
        <v>10000</v>
      </c>
      <c r="S71" s="115">
        <v>10000</v>
      </c>
      <c r="T71" s="115">
        <f>SUM(T72:T73)</f>
        <v>0</v>
      </c>
      <c r="U71" s="115">
        <f t="shared" si="59"/>
        <v>10000</v>
      </c>
      <c r="V71" s="115">
        <f t="shared" si="60"/>
        <v>20000</v>
      </c>
      <c r="W71" s="110"/>
      <c r="X71" s="110"/>
      <c r="Y71" s="115">
        <f t="shared" ref="Y71:Z81" si="61">G71+J71+P71+S71</f>
        <v>20000</v>
      </c>
      <c r="Z71" s="115">
        <f t="shared" si="61"/>
        <v>0</v>
      </c>
      <c r="AA71" s="115">
        <f t="shared" ref="AA71:AA81" si="62">Y71-Z71</f>
        <v>20000</v>
      </c>
      <c r="AB71" s="116"/>
    </row>
    <row r="72" spans="1:28" ht="131.4" customHeight="1" x14ac:dyDescent="0.3">
      <c r="A72" s="69" t="s">
        <v>347</v>
      </c>
      <c r="B72" s="70" t="s">
        <v>348</v>
      </c>
      <c r="C72" s="79" t="s">
        <v>349</v>
      </c>
      <c r="D72" s="72"/>
      <c r="E72" s="165" t="s">
        <v>350</v>
      </c>
      <c r="F72" s="49"/>
      <c r="G72" s="50">
        <v>0</v>
      </c>
      <c r="H72" s="50">
        <v>0</v>
      </c>
      <c r="I72" s="117">
        <v>0</v>
      </c>
      <c r="J72" s="50">
        <v>0</v>
      </c>
      <c r="K72" s="51">
        <v>0</v>
      </c>
      <c r="L72" s="117">
        <v>0</v>
      </c>
      <c r="M72" s="51">
        <v>0</v>
      </c>
      <c r="N72" s="101" t="s">
        <v>82</v>
      </c>
      <c r="O72" s="56" t="s">
        <v>351</v>
      </c>
      <c r="P72" s="50">
        <v>0</v>
      </c>
      <c r="Q72" s="50">
        <v>0</v>
      </c>
      <c r="R72" s="50">
        <f t="shared" si="58"/>
        <v>0</v>
      </c>
      <c r="S72" s="93">
        <v>0</v>
      </c>
      <c r="T72" s="120">
        <v>0</v>
      </c>
      <c r="U72" s="93">
        <f t="shared" si="59"/>
        <v>0</v>
      </c>
      <c r="V72" s="56">
        <f t="shared" si="60"/>
        <v>0</v>
      </c>
      <c r="W72" s="101" t="s">
        <v>82</v>
      </c>
      <c r="X72" s="56" t="s">
        <v>352</v>
      </c>
      <c r="Y72" s="56">
        <f t="shared" si="61"/>
        <v>0</v>
      </c>
      <c r="Z72" s="56">
        <f t="shared" si="61"/>
        <v>0</v>
      </c>
      <c r="AA72" s="56">
        <f t="shared" si="62"/>
        <v>0</v>
      </c>
      <c r="AB72" s="78"/>
    </row>
    <row r="73" spans="1:28" ht="125.4" customHeight="1" x14ac:dyDescent="0.3">
      <c r="A73" s="69" t="s">
        <v>353</v>
      </c>
      <c r="B73" s="70" t="s">
        <v>354</v>
      </c>
      <c r="C73" s="79" t="s">
        <v>355</v>
      </c>
      <c r="D73" s="72"/>
      <c r="E73" s="165" t="s">
        <v>350</v>
      </c>
      <c r="F73" s="49"/>
      <c r="G73" s="50">
        <v>0</v>
      </c>
      <c r="H73" s="50">
        <v>0</v>
      </c>
      <c r="I73" s="117">
        <v>0</v>
      </c>
      <c r="J73" s="50">
        <v>0</v>
      </c>
      <c r="K73" s="51">
        <v>0</v>
      </c>
      <c r="L73" s="117">
        <v>0</v>
      </c>
      <c r="M73" s="51">
        <v>0</v>
      </c>
      <c r="N73" s="101" t="s">
        <v>82</v>
      </c>
      <c r="O73" s="56" t="s">
        <v>356</v>
      </c>
      <c r="P73" s="50">
        <v>10000</v>
      </c>
      <c r="Q73" s="50">
        <v>0</v>
      </c>
      <c r="R73" s="93">
        <f t="shared" si="58"/>
        <v>10000</v>
      </c>
      <c r="S73" s="120">
        <v>10000</v>
      </c>
      <c r="T73" s="93">
        <v>0</v>
      </c>
      <c r="U73" s="50">
        <f t="shared" si="59"/>
        <v>10000</v>
      </c>
      <c r="V73" s="56">
        <f t="shared" si="60"/>
        <v>20000</v>
      </c>
      <c r="W73" s="94" t="s">
        <v>103</v>
      </c>
      <c r="X73" s="56" t="s">
        <v>357</v>
      </c>
      <c r="Y73" s="56">
        <f t="shared" si="61"/>
        <v>20000</v>
      </c>
      <c r="Z73" s="56">
        <f t="shared" si="61"/>
        <v>0</v>
      </c>
      <c r="AA73" s="56">
        <f t="shared" si="62"/>
        <v>20000</v>
      </c>
      <c r="AB73" s="78"/>
    </row>
    <row r="74" spans="1:28" ht="79.8" x14ac:dyDescent="0.3">
      <c r="A74" s="110" t="s">
        <v>358</v>
      </c>
      <c r="B74" s="111" t="s">
        <v>359</v>
      </c>
      <c r="C74" s="163"/>
      <c r="D74" s="113"/>
      <c r="E74" s="114"/>
      <c r="F74" s="88"/>
      <c r="G74" s="110">
        <f>SUM(G76)</f>
        <v>0</v>
      </c>
      <c r="H74" s="110">
        <v>0</v>
      </c>
      <c r="I74" s="110">
        <v>0</v>
      </c>
      <c r="J74" s="110">
        <f>SUM(J76)</f>
        <v>0</v>
      </c>
      <c r="K74" s="110">
        <v>0</v>
      </c>
      <c r="L74" s="110">
        <v>0</v>
      </c>
      <c r="M74" s="110">
        <v>0</v>
      </c>
      <c r="N74" s="115"/>
      <c r="O74" s="110"/>
      <c r="P74" s="115">
        <v>10000</v>
      </c>
      <c r="Q74" s="115">
        <f>SUM(Q75:Q76)</f>
        <v>0</v>
      </c>
      <c r="R74" s="115">
        <f t="shared" si="58"/>
        <v>10000</v>
      </c>
      <c r="S74" s="115">
        <v>6000</v>
      </c>
      <c r="T74" s="115">
        <f>SUM(T75:T76)</f>
        <v>0</v>
      </c>
      <c r="U74" s="115">
        <f t="shared" si="59"/>
        <v>6000</v>
      </c>
      <c r="V74" s="115">
        <f t="shared" si="60"/>
        <v>16000</v>
      </c>
      <c r="W74" s="110"/>
      <c r="X74" s="110"/>
      <c r="Y74" s="115">
        <f t="shared" si="61"/>
        <v>16000</v>
      </c>
      <c r="Z74" s="115">
        <f t="shared" si="61"/>
        <v>0</v>
      </c>
      <c r="AA74" s="115">
        <f t="shared" si="62"/>
        <v>16000</v>
      </c>
      <c r="AB74" s="116"/>
    </row>
    <row r="75" spans="1:28" ht="139.19999999999999" customHeight="1" x14ac:dyDescent="0.3">
      <c r="A75" s="69" t="s">
        <v>360</v>
      </c>
      <c r="B75" s="70" t="s">
        <v>361</v>
      </c>
      <c r="C75" s="79" t="s">
        <v>362</v>
      </c>
      <c r="D75" s="72"/>
      <c r="E75" s="165" t="s">
        <v>334</v>
      </c>
      <c r="F75" s="49"/>
      <c r="G75" s="50">
        <v>0</v>
      </c>
      <c r="H75" s="50">
        <v>0</v>
      </c>
      <c r="I75" s="117">
        <v>0</v>
      </c>
      <c r="J75" s="50">
        <v>0</v>
      </c>
      <c r="K75" s="51">
        <v>0</v>
      </c>
      <c r="L75" s="117">
        <v>0</v>
      </c>
      <c r="M75" s="51">
        <v>0</v>
      </c>
      <c r="N75" s="101" t="s">
        <v>82</v>
      </c>
      <c r="O75" s="144" t="s">
        <v>363</v>
      </c>
      <c r="P75" s="50">
        <v>0</v>
      </c>
      <c r="Q75" s="50">
        <v>0</v>
      </c>
      <c r="R75" s="50">
        <f t="shared" si="58"/>
        <v>0</v>
      </c>
      <c r="S75" s="93">
        <v>0</v>
      </c>
      <c r="T75" s="120">
        <v>0</v>
      </c>
      <c r="U75" s="93">
        <f t="shared" si="59"/>
        <v>0</v>
      </c>
      <c r="V75" s="56">
        <f t="shared" si="60"/>
        <v>0</v>
      </c>
      <c r="W75" s="101" t="s">
        <v>82</v>
      </c>
      <c r="X75" s="170" t="s">
        <v>364</v>
      </c>
      <c r="Y75" s="56">
        <f t="shared" si="61"/>
        <v>0</v>
      </c>
      <c r="Z75" s="56">
        <f t="shared" si="61"/>
        <v>0</v>
      </c>
      <c r="AA75" s="56">
        <f t="shared" si="62"/>
        <v>0</v>
      </c>
      <c r="AB75" s="78"/>
    </row>
    <row r="76" spans="1:28" ht="132.6" x14ac:dyDescent="0.3">
      <c r="A76" s="69" t="s">
        <v>365</v>
      </c>
      <c r="B76" s="70" t="s">
        <v>366</v>
      </c>
      <c r="C76" s="79" t="s">
        <v>367</v>
      </c>
      <c r="D76" s="72"/>
      <c r="E76" s="165" t="s">
        <v>368</v>
      </c>
      <c r="F76" s="49"/>
      <c r="G76" s="50">
        <v>0</v>
      </c>
      <c r="H76" s="50">
        <v>0</v>
      </c>
      <c r="I76" s="117">
        <v>0</v>
      </c>
      <c r="J76" s="50">
        <v>0</v>
      </c>
      <c r="K76" s="51">
        <v>0</v>
      </c>
      <c r="L76" s="117">
        <v>0</v>
      </c>
      <c r="M76" s="51">
        <v>0</v>
      </c>
      <c r="N76" s="101" t="s">
        <v>82</v>
      </c>
      <c r="O76" s="144" t="s">
        <v>369</v>
      </c>
      <c r="P76" s="50">
        <v>10000</v>
      </c>
      <c r="Q76" s="106">
        <v>0</v>
      </c>
      <c r="R76" s="50">
        <f t="shared" si="58"/>
        <v>10000</v>
      </c>
      <c r="S76" s="93">
        <v>6000</v>
      </c>
      <c r="T76" s="120">
        <v>0</v>
      </c>
      <c r="U76" s="93">
        <f t="shared" si="59"/>
        <v>6000</v>
      </c>
      <c r="V76" s="56">
        <f t="shared" si="60"/>
        <v>16000</v>
      </c>
      <c r="W76" s="94" t="s">
        <v>103</v>
      </c>
      <c r="X76" s="170" t="s">
        <v>370</v>
      </c>
      <c r="Y76" s="56">
        <f t="shared" si="61"/>
        <v>16000</v>
      </c>
      <c r="Z76" s="56">
        <f t="shared" si="61"/>
        <v>0</v>
      </c>
      <c r="AA76" s="56">
        <f t="shared" si="62"/>
        <v>16000</v>
      </c>
      <c r="AB76" s="78"/>
    </row>
    <row r="77" spans="1:28" ht="40.200000000000003" x14ac:dyDescent="0.3">
      <c r="A77" s="110" t="s">
        <v>371</v>
      </c>
      <c r="B77" s="111" t="s">
        <v>372</v>
      </c>
      <c r="C77" s="163"/>
      <c r="D77" s="113"/>
      <c r="E77" s="114"/>
      <c r="F77" s="88"/>
      <c r="G77" s="110">
        <f>SUM(G78:G80)</f>
        <v>0</v>
      </c>
      <c r="H77" s="110">
        <v>0</v>
      </c>
      <c r="I77" s="110">
        <v>0</v>
      </c>
      <c r="J77" s="110">
        <v>0</v>
      </c>
      <c r="K77" s="110">
        <v>0</v>
      </c>
      <c r="L77" s="110">
        <v>0</v>
      </c>
      <c r="M77" s="110">
        <v>0</v>
      </c>
      <c r="N77" s="115"/>
      <c r="O77" s="110"/>
      <c r="P77" s="115">
        <f>P78</f>
        <v>15000</v>
      </c>
      <c r="Q77" s="115">
        <f>Q78</f>
        <v>0</v>
      </c>
      <c r="R77" s="115">
        <f t="shared" si="58"/>
        <v>15000</v>
      </c>
      <c r="S77" s="115">
        <f>S78</f>
        <v>15000</v>
      </c>
      <c r="T77" s="115">
        <f>T78</f>
        <v>0</v>
      </c>
      <c r="U77" s="115">
        <f t="shared" si="59"/>
        <v>15000</v>
      </c>
      <c r="V77" s="115">
        <f t="shared" si="60"/>
        <v>30000</v>
      </c>
      <c r="W77" s="110"/>
      <c r="X77" s="110"/>
      <c r="Y77" s="115">
        <f t="shared" si="61"/>
        <v>30000</v>
      </c>
      <c r="Z77" s="115">
        <f t="shared" si="61"/>
        <v>0</v>
      </c>
      <c r="AA77" s="115">
        <f t="shared" si="62"/>
        <v>30000</v>
      </c>
      <c r="AB77" s="116"/>
    </row>
    <row r="78" spans="1:28" ht="53.4" x14ac:dyDescent="0.3">
      <c r="A78" s="69" t="s">
        <v>373</v>
      </c>
      <c r="B78" s="70" t="s">
        <v>374</v>
      </c>
      <c r="C78" s="79" t="s">
        <v>375</v>
      </c>
      <c r="D78" s="72"/>
      <c r="E78" s="165" t="s">
        <v>376</v>
      </c>
      <c r="F78" s="49"/>
      <c r="G78" s="50">
        <v>0</v>
      </c>
      <c r="H78" s="50">
        <v>0</v>
      </c>
      <c r="I78" s="117">
        <v>0</v>
      </c>
      <c r="J78" s="50">
        <v>0</v>
      </c>
      <c r="K78" s="51">
        <v>0</v>
      </c>
      <c r="L78" s="117">
        <v>0</v>
      </c>
      <c r="M78" s="51">
        <v>0</v>
      </c>
      <c r="N78" s="101" t="s">
        <v>82</v>
      </c>
      <c r="O78" s="51"/>
      <c r="P78" s="50">
        <v>15000</v>
      </c>
      <c r="Q78" s="106">
        <v>0</v>
      </c>
      <c r="R78" s="50">
        <f t="shared" si="58"/>
        <v>15000</v>
      </c>
      <c r="S78" s="93">
        <v>15000</v>
      </c>
      <c r="T78" s="120">
        <v>0</v>
      </c>
      <c r="U78" s="93">
        <f t="shared" si="59"/>
        <v>15000</v>
      </c>
      <c r="V78" s="56">
        <f t="shared" si="60"/>
        <v>30000</v>
      </c>
      <c r="W78" s="99" t="s">
        <v>54</v>
      </c>
      <c r="X78" s="170" t="s">
        <v>377</v>
      </c>
      <c r="Y78" s="56">
        <f t="shared" si="61"/>
        <v>30000</v>
      </c>
      <c r="Z78" s="56">
        <f t="shared" si="61"/>
        <v>0</v>
      </c>
      <c r="AA78" s="56">
        <f t="shared" si="62"/>
        <v>30000</v>
      </c>
      <c r="AB78" s="78"/>
    </row>
    <row r="79" spans="1:28" ht="27" x14ac:dyDescent="0.3">
      <c r="A79" s="110" t="s">
        <v>378</v>
      </c>
      <c r="B79" s="111" t="s">
        <v>379</v>
      </c>
      <c r="C79" s="163"/>
      <c r="D79" s="113"/>
      <c r="E79" s="114"/>
      <c r="F79" s="88"/>
      <c r="G79" s="110">
        <v>0</v>
      </c>
      <c r="H79" s="110">
        <v>0</v>
      </c>
      <c r="I79" s="110">
        <v>0</v>
      </c>
      <c r="J79" s="110">
        <v>0</v>
      </c>
      <c r="K79" s="110">
        <v>0</v>
      </c>
      <c r="L79" s="110">
        <v>0</v>
      </c>
      <c r="M79" s="110">
        <v>0</v>
      </c>
      <c r="N79" s="115"/>
      <c r="O79" s="110"/>
      <c r="P79" s="115">
        <v>0</v>
      </c>
      <c r="Q79" s="115">
        <f>SUM(Q80:Q81)</f>
        <v>0</v>
      </c>
      <c r="R79" s="115">
        <f t="shared" si="58"/>
        <v>0</v>
      </c>
      <c r="S79" s="115">
        <v>0</v>
      </c>
      <c r="T79" s="115">
        <f>SUM(T80:T81)</f>
        <v>0</v>
      </c>
      <c r="U79" s="115">
        <f t="shared" si="59"/>
        <v>0</v>
      </c>
      <c r="V79" s="115">
        <f t="shared" si="60"/>
        <v>0</v>
      </c>
      <c r="W79" s="110"/>
      <c r="X79" s="110"/>
      <c r="Y79" s="115">
        <f t="shared" si="61"/>
        <v>0</v>
      </c>
      <c r="Z79" s="115">
        <f t="shared" si="61"/>
        <v>0</v>
      </c>
      <c r="AA79" s="115">
        <f t="shared" si="62"/>
        <v>0</v>
      </c>
      <c r="AB79" s="116"/>
    </row>
    <row r="80" spans="1:28" ht="53.4" x14ac:dyDescent="0.3">
      <c r="A80" s="69" t="s">
        <v>380</v>
      </c>
      <c r="B80" s="107" t="s">
        <v>381</v>
      </c>
      <c r="C80" s="79" t="s">
        <v>382</v>
      </c>
      <c r="D80" s="72"/>
      <c r="E80" s="165" t="s">
        <v>383</v>
      </c>
      <c r="F80" s="49"/>
      <c r="G80" s="50">
        <v>0</v>
      </c>
      <c r="H80" s="50">
        <v>0</v>
      </c>
      <c r="I80" s="117">
        <v>0</v>
      </c>
      <c r="J80" s="50">
        <v>0</v>
      </c>
      <c r="K80" s="51">
        <v>0</v>
      </c>
      <c r="L80" s="117">
        <v>0</v>
      </c>
      <c r="M80" s="51">
        <v>0</v>
      </c>
      <c r="N80" s="101" t="s">
        <v>82</v>
      </c>
      <c r="O80" s="51"/>
      <c r="P80" s="50">
        <v>0</v>
      </c>
      <c r="Q80" s="106">
        <v>0</v>
      </c>
      <c r="R80" s="50">
        <f t="shared" si="58"/>
        <v>0</v>
      </c>
      <c r="S80" s="93">
        <v>0</v>
      </c>
      <c r="T80" s="120">
        <v>0</v>
      </c>
      <c r="U80" s="93">
        <f t="shared" si="59"/>
        <v>0</v>
      </c>
      <c r="V80" s="56">
        <f t="shared" si="60"/>
        <v>0</v>
      </c>
      <c r="W80" s="94" t="s">
        <v>103</v>
      </c>
      <c r="X80" s="56" t="s">
        <v>391</v>
      </c>
      <c r="Y80" s="56">
        <f t="shared" si="61"/>
        <v>0</v>
      </c>
      <c r="Z80" s="56">
        <f t="shared" si="61"/>
        <v>0</v>
      </c>
      <c r="AA80" s="56">
        <f t="shared" si="62"/>
        <v>0</v>
      </c>
      <c r="AB80" s="78"/>
    </row>
    <row r="81" spans="1:28" ht="66.599999999999994" x14ac:dyDescent="0.3">
      <c r="A81" s="69" t="s">
        <v>384</v>
      </c>
      <c r="B81" s="107" t="s">
        <v>385</v>
      </c>
      <c r="C81" s="79" t="s">
        <v>386</v>
      </c>
      <c r="D81" s="72"/>
      <c r="E81" s="165" t="s">
        <v>387</v>
      </c>
      <c r="F81" s="49"/>
      <c r="G81" s="50">
        <v>0</v>
      </c>
      <c r="H81" s="50">
        <v>0</v>
      </c>
      <c r="I81" s="117">
        <v>0</v>
      </c>
      <c r="J81" s="50">
        <v>0</v>
      </c>
      <c r="K81" s="51">
        <v>0</v>
      </c>
      <c r="L81" s="117">
        <v>0</v>
      </c>
      <c r="M81" s="51">
        <v>0</v>
      </c>
      <c r="N81" s="98" t="s">
        <v>54</v>
      </c>
      <c r="O81" s="51" t="s">
        <v>388</v>
      </c>
      <c r="P81" s="50">
        <v>0</v>
      </c>
      <c r="Q81" s="106">
        <v>0</v>
      </c>
      <c r="R81" s="50">
        <f t="shared" si="58"/>
        <v>0</v>
      </c>
      <c r="S81" s="93">
        <v>0</v>
      </c>
      <c r="T81" s="120">
        <v>0</v>
      </c>
      <c r="U81" s="93">
        <f t="shared" si="59"/>
        <v>0</v>
      </c>
      <c r="V81" s="56">
        <f t="shared" si="60"/>
        <v>0</v>
      </c>
      <c r="W81" s="99" t="s">
        <v>54</v>
      </c>
      <c r="X81" s="56" t="s">
        <v>392</v>
      </c>
      <c r="Y81" s="56">
        <f t="shared" si="61"/>
        <v>0</v>
      </c>
      <c r="Z81" s="56">
        <f t="shared" si="61"/>
        <v>0</v>
      </c>
      <c r="AA81" s="56">
        <f t="shared" si="62"/>
        <v>0</v>
      </c>
      <c r="AB81" s="78"/>
    </row>
    <row r="82" spans="1:28" s="24" customFormat="1" x14ac:dyDescent="0.3">
      <c r="A82" s="171" t="s">
        <v>12</v>
      </c>
      <c r="B82" s="172"/>
      <c r="C82" s="173"/>
      <c r="D82" s="174"/>
      <c r="E82" s="172"/>
      <c r="F82" s="175"/>
      <c r="G82" s="171">
        <f t="shared" ref="G82:M82" si="63">SUM(G3,G12,G28,G49,G59,G70)</f>
        <v>577061</v>
      </c>
      <c r="H82" s="171">
        <f t="shared" si="63"/>
        <v>398315</v>
      </c>
      <c r="I82" s="171">
        <f t="shared" si="63"/>
        <v>178746</v>
      </c>
      <c r="J82" s="171">
        <f t="shared" si="63"/>
        <v>2079844</v>
      </c>
      <c r="K82" s="171">
        <f t="shared" si="63"/>
        <v>920771.4</v>
      </c>
      <c r="L82" s="171">
        <f t="shared" si="63"/>
        <v>1159072.6000000001</v>
      </c>
      <c r="M82" s="171">
        <f t="shared" si="63"/>
        <v>1337818.6000000001</v>
      </c>
      <c r="N82" s="172"/>
      <c r="O82" s="172"/>
      <c r="P82" s="171">
        <f>SUM(P3,P12,P28,P49,P59,P70)</f>
        <v>2853500</v>
      </c>
      <c r="Q82" s="171">
        <f t="shared" ref="Q82:AA82" si="64">SUM(Q3,Q12,Q28,Q49,Q59,Q70)</f>
        <v>771413</v>
      </c>
      <c r="R82" s="171">
        <f t="shared" si="64"/>
        <v>2082087</v>
      </c>
      <c r="S82" s="171">
        <f t="shared" si="64"/>
        <v>5544000</v>
      </c>
      <c r="T82" s="171">
        <f t="shared" si="64"/>
        <v>1441490</v>
      </c>
      <c r="U82" s="171">
        <f t="shared" si="64"/>
        <v>4102510</v>
      </c>
      <c r="V82" s="171">
        <f t="shared" si="64"/>
        <v>6184597</v>
      </c>
      <c r="W82" s="171">
        <f t="shared" si="64"/>
        <v>0</v>
      </c>
      <c r="X82" s="171">
        <f t="shared" si="64"/>
        <v>0</v>
      </c>
      <c r="Y82" s="171">
        <f t="shared" si="64"/>
        <v>11054405</v>
      </c>
      <c r="Z82" s="171">
        <f t="shared" si="64"/>
        <v>3531989.4</v>
      </c>
      <c r="AA82" s="171">
        <f t="shared" si="64"/>
        <v>7522415.5999999996</v>
      </c>
      <c r="AB82" s="176"/>
    </row>
    <row r="83" spans="1:28" x14ac:dyDescent="0.3">
      <c r="A83" s="177"/>
      <c r="B83" s="178"/>
      <c r="C83" s="179"/>
      <c r="D83" s="180"/>
      <c r="E83" s="181"/>
      <c r="F83" s="182"/>
      <c r="G83" s="183"/>
      <c r="H83" s="183"/>
      <c r="I83" s="183"/>
      <c r="J83" s="177"/>
      <c r="K83" s="184"/>
      <c r="L83" s="184"/>
      <c r="M83" s="184"/>
      <c r="N83" s="184"/>
      <c r="O83" s="184"/>
      <c r="P83" s="177"/>
      <c r="Q83" s="177"/>
      <c r="R83" s="177"/>
      <c r="S83" s="177"/>
      <c r="T83" s="177"/>
      <c r="U83" s="177"/>
      <c r="V83" s="177"/>
      <c r="W83" s="177"/>
      <c r="X83" s="177"/>
      <c r="Y83" s="185"/>
      <c r="Z83" s="186"/>
      <c r="AA83" s="186"/>
      <c r="AB83" s="187"/>
    </row>
    <row r="84" spans="1:28" x14ac:dyDescent="0.3">
      <c r="A84" s="188"/>
      <c r="B84" s="189" t="s">
        <v>389</v>
      </c>
      <c r="C84" s="178"/>
      <c r="D84" s="177"/>
      <c r="E84" s="190"/>
      <c r="F84" s="177"/>
      <c r="G84" s="177"/>
      <c r="H84" s="177"/>
      <c r="I84" s="177"/>
      <c r="J84" s="177"/>
      <c r="K84" s="184"/>
      <c r="L84" s="184"/>
      <c r="M84" s="184"/>
      <c r="N84" s="184"/>
      <c r="O84" s="184"/>
      <c r="P84" s="177"/>
      <c r="Q84" s="177"/>
      <c r="R84" s="177"/>
      <c r="S84" s="177"/>
      <c r="T84" s="177"/>
      <c r="U84" s="177"/>
      <c r="V84" s="177"/>
      <c r="W84" s="177"/>
      <c r="X84" s="177"/>
      <c r="Y84" s="191"/>
      <c r="Z84" s="192"/>
      <c r="AA84" s="192"/>
      <c r="AB84" s="187"/>
    </row>
    <row r="85" spans="1:28" x14ac:dyDescent="0.3">
      <c r="A85" s="188"/>
      <c r="B85" s="178" t="s">
        <v>390</v>
      </c>
      <c r="C85" s="178"/>
      <c r="D85" s="177"/>
      <c r="E85" s="190"/>
      <c r="F85" s="177"/>
      <c r="G85" s="177"/>
      <c r="H85" s="177"/>
      <c r="I85" s="177"/>
      <c r="J85" s="177"/>
      <c r="K85" s="184"/>
      <c r="L85" s="184"/>
      <c r="M85" s="184"/>
      <c r="N85" s="184"/>
      <c r="O85" s="184"/>
      <c r="P85" s="177"/>
      <c r="Q85" s="177"/>
      <c r="R85" s="177"/>
      <c r="S85" s="177"/>
      <c r="T85" s="177"/>
      <c r="U85" s="177"/>
      <c r="V85" s="177"/>
      <c r="W85" s="177"/>
      <c r="X85" s="177"/>
      <c r="Y85" s="191"/>
      <c r="Z85" s="192"/>
      <c r="AA85" s="192"/>
      <c r="AB85" s="187"/>
    </row>
  </sheetData>
  <mergeCells count="7">
    <mergeCell ref="A69:AB69"/>
    <mergeCell ref="E1:H1"/>
    <mergeCell ref="I1:L1"/>
    <mergeCell ref="M1:O1"/>
    <mergeCell ref="A11:AB11"/>
    <mergeCell ref="A27:AB27"/>
    <mergeCell ref="A48:AB48"/>
  </mergeCells>
  <pageMargins left="0.70866141732283472" right="0.70866141732283472" top="0.74803149606299213" bottom="0.74803149606299213"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I20" sqref="I20"/>
    </sheetView>
  </sheetViews>
  <sheetFormatPr defaultRowHeight="14.4" x14ac:dyDescent="0.3"/>
  <cols>
    <col min="2" max="2" width="39.6640625" customWidth="1"/>
    <col min="3" max="3" width="14.6640625" customWidth="1"/>
    <col min="4" max="4" width="14.88671875" customWidth="1"/>
    <col min="5" max="5" width="15.33203125" customWidth="1"/>
    <col min="6" max="6" width="15" customWidth="1"/>
  </cols>
  <sheetData>
    <row r="1" spans="1:6" ht="30.6" customHeight="1" thickTop="1" x14ac:dyDescent="0.3">
      <c r="A1" s="1"/>
      <c r="B1" s="2">
        <v>2020</v>
      </c>
      <c r="C1" s="3"/>
      <c r="D1" s="4"/>
      <c r="E1" s="5"/>
      <c r="F1" s="200" t="s">
        <v>0</v>
      </c>
    </row>
    <row r="2" spans="1:6" x14ac:dyDescent="0.3">
      <c r="A2" s="6"/>
      <c r="B2" s="7" t="s">
        <v>1</v>
      </c>
      <c r="C2" s="8" t="s">
        <v>2</v>
      </c>
      <c r="D2" s="8" t="s">
        <v>3</v>
      </c>
      <c r="E2" s="9" t="s">
        <v>4</v>
      </c>
      <c r="F2" s="201"/>
    </row>
    <row r="3" spans="1:6" x14ac:dyDescent="0.3">
      <c r="A3" s="10">
        <v>1</v>
      </c>
      <c r="B3" s="11" t="s">
        <v>5</v>
      </c>
      <c r="C3" s="12">
        <v>225000</v>
      </c>
      <c r="D3" s="12">
        <v>123569</v>
      </c>
      <c r="E3" s="12">
        <v>101431</v>
      </c>
      <c r="F3" s="13">
        <v>0.54919555555555555</v>
      </c>
    </row>
    <row r="4" spans="1:6" x14ac:dyDescent="0.3">
      <c r="A4" s="14">
        <v>2</v>
      </c>
      <c r="B4" s="15" t="s">
        <v>6</v>
      </c>
      <c r="C4" s="12">
        <v>107500</v>
      </c>
      <c r="D4" s="12">
        <v>23400</v>
      </c>
      <c r="E4" s="12">
        <v>84100</v>
      </c>
      <c r="F4" s="13">
        <v>0.21767441860465117</v>
      </c>
    </row>
    <row r="5" spans="1:6" x14ac:dyDescent="0.3">
      <c r="A5" s="14">
        <v>3</v>
      </c>
      <c r="B5" s="15" t="s">
        <v>7</v>
      </c>
      <c r="C5" s="12">
        <v>1609000</v>
      </c>
      <c r="D5" s="12">
        <v>391220</v>
      </c>
      <c r="E5" s="12">
        <v>1217780</v>
      </c>
      <c r="F5" s="13">
        <v>0.24314481044126787</v>
      </c>
    </row>
    <row r="6" spans="1:6" x14ac:dyDescent="0.3">
      <c r="A6" s="14">
        <v>4</v>
      </c>
      <c r="B6" s="15" t="s">
        <v>8</v>
      </c>
      <c r="C6" s="12">
        <v>24000</v>
      </c>
      <c r="D6" s="12">
        <v>157000</v>
      </c>
      <c r="E6" s="12">
        <v>-133000</v>
      </c>
      <c r="F6" s="13">
        <v>6.541666666666667</v>
      </c>
    </row>
    <row r="7" spans="1:6" x14ac:dyDescent="0.3">
      <c r="A7" s="14">
        <v>5</v>
      </c>
      <c r="B7" s="15" t="s">
        <v>9</v>
      </c>
      <c r="C7" s="12">
        <v>853000</v>
      </c>
      <c r="D7" s="12">
        <v>76224</v>
      </c>
      <c r="E7" s="12">
        <v>776776</v>
      </c>
      <c r="F7" s="13">
        <v>8.9359906213364593E-2</v>
      </c>
    </row>
    <row r="8" spans="1:6" x14ac:dyDescent="0.3">
      <c r="A8" s="14">
        <v>6</v>
      </c>
      <c r="B8" s="15" t="s">
        <v>10</v>
      </c>
      <c r="C8" s="12">
        <v>35000</v>
      </c>
      <c r="D8" s="12">
        <v>0</v>
      </c>
      <c r="E8" s="12">
        <v>35000</v>
      </c>
      <c r="F8" s="13" t="s">
        <v>11</v>
      </c>
    </row>
    <row r="9" spans="1:6" ht="15" thickBot="1" x14ac:dyDescent="0.35">
      <c r="A9" s="16"/>
      <c r="B9" s="17" t="s">
        <v>12</v>
      </c>
      <c r="C9" s="18">
        <v>2853500</v>
      </c>
      <c r="D9" s="18">
        <v>771413</v>
      </c>
      <c r="E9" s="19">
        <v>2082087</v>
      </c>
      <c r="F9" s="20">
        <v>0.27033923252146486</v>
      </c>
    </row>
    <row r="10" spans="1:6" ht="29.4" customHeight="1" thickTop="1" x14ac:dyDescent="0.3">
      <c r="A10" s="1"/>
      <c r="B10" s="2">
        <v>2021</v>
      </c>
      <c r="C10" s="3"/>
      <c r="D10" s="4"/>
      <c r="E10" s="5"/>
      <c r="F10" s="200" t="s">
        <v>0</v>
      </c>
    </row>
    <row r="11" spans="1:6" x14ac:dyDescent="0.3">
      <c r="A11" s="6"/>
      <c r="B11" s="7" t="s">
        <v>1</v>
      </c>
      <c r="C11" s="8" t="s">
        <v>2</v>
      </c>
      <c r="D11" s="8" t="s">
        <v>3</v>
      </c>
      <c r="E11" s="9" t="s">
        <v>4</v>
      </c>
      <c r="F11" s="201"/>
    </row>
    <row r="12" spans="1:6" x14ac:dyDescent="0.3">
      <c r="A12" s="10">
        <v>1</v>
      </c>
      <c r="B12" s="11" t="s">
        <v>5</v>
      </c>
      <c r="C12" s="12">
        <v>22000</v>
      </c>
      <c r="D12" s="12">
        <v>9472</v>
      </c>
      <c r="E12" s="12">
        <v>12528</v>
      </c>
      <c r="F12" s="13">
        <v>0.43054545454545456</v>
      </c>
    </row>
    <row r="13" spans="1:6" x14ac:dyDescent="0.3">
      <c r="A13" s="14">
        <v>2</v>
      </c>
      <c r="B13" s="15" t="s">
        <v>6</v>
      </c>
      <c r="C13" s="12">
        <v>82500</v>
      </c>
      <c r="D13" s="12">
        <v>24350</v>
      </c>
      <c r="E13" s="12">
        <v>58150</v>
      </c>
      <c r="F13" s="13">
        <v>0.29515151515151516</v>
      </c>
    </row>
    <row r="14" spans="1:6" x14ac:dyDescent="0.3">
      <c r="A14" s="14">
        <v>3</v>
      </c>
      <c r="B14" s="15" t="s">
        <v>7</v>
      </c>
      <c r="C14" s="12">
        <v>4395000</v>
      </c>
      <c r="D14" s="12">
        <v>987280</v>
      </c>
      <c r="E14" s="12">
        <v>3407720</v>
      </c>
      <c r="F14" s="13">
        <v>0.22463708759954493</v>
      </c>
    </row>
    <row r="15" spans="1:6" x14ac:dyDescent="0.3">
      <c r="A15" s="14">
        <v>4</v>
      </c>
      <c r="B15" s="15" t="s">
        <v>8</v>
      </c>
      <c r="C15" s="12">
        <v>280500</v>
      </c>
      <c r="D15" s="12">
        <v>295546</v>
      </c>
      <c r="E15" s="12">
        <v>-15046</v>
      </c>
      <c r="F15" s="13">
        <v>1.0536399286987523</v>
      </c>
    </row>
    <row r="16" spans="1:6" x14ac:dyDescent="0.3">
      <c r="A16" s="14">
        <v>5</v>
      </c>
      <c r="B16" s="15" t="s">
        <v>9</v>
      </c>
      <c r="C16" s="12">
        <v>733000</v>
      </c>
      <c r="D16" s="12">
        <v>124842</v>
      </c>
      <c r="E16" s="12">
        <v>608158</v>
      </c>
      <c r="F16" s="13">
        <v>0.17031650750341065</v>
      </c>
    </row>
    <row r="17" spans="1:6" x14ac:dyDescent="0.3">
      <c r="A17" s="14">
        <v>6</v>
      </c>
      <c r="B17" s="15" t="s">
        <v>10</v>
      </c>
      <c r="C17" s="12">
        <v>31000</v>
      </c>
      <c r="D17" s="12">
        <v>0</v>
      </c>
      <c r="E17" s="12">
        <v>31000</v>
      </c>
      <c r="F17" s="13" t="s">
        <v>11</v>
      </c>
    </row>
    <row r="18" spans="1:6" ht="15" thickBot="1" x14ac:dyDescent="0.35">
      <c r="A18" s="16"/>
      <c r="B18" s="17" t="s">
        <v>12</v>
      </c>
      <c r="C18" s="18">
        <v>5544000</v>
      </c>
      <c r="D18" s="18">
        <v>1441490</v>
      </c>
      <c r="E18" s="19">
        <v>4102510</v>
      </c>
      <c r="F18" s="20">
        <v>0.26000901875901877</v>
      </c>
    </row>
    <row r="19" spans="1:6" ht="15.6" thickTop="1" thickBot="1" x14ac:dyDescent="0.35"/>
    <row r="20" spans="1:6" ht="31.8" customHeight="1" thickTop="1" x14ac:dyDescent="0.3">
      <c r="A20" s="1"/>
      <c r="B20" s="2" t="s">
        <v>13</v>
      </c>
      <c r="C20" s="3"/>
      <c r="D20" s="4"/>
      <c r="E20" s="5"/>
      <c r="F20" s="200" t="s">
        <v>0</v>
      </c>
    </row>
    <row r="21" spans="1:6" x14ac:dyDescent="0.3">
      <c r="A21" s="6"/>
      <c r="B21" s="7" t="s">
        <v>1</v>
      </c>
      <c r="C21" s="8" t="s">
        <v>2</v>
      </c>
      <c r="D21" s="8" t="s">
        <v>3</v>
      </c>
      <c r="E21" s="9" t="s">
        <v>4</v>
      </c>
      <c r="F21" s="201"/>
    </row>
    <row r="22" spans="1:6" x14ac:dyDescent="0.3">
      <c r="A22" s="10">
        <v>1</v>
      </c>
      <c r="B22" s="11" t="s">
        <v>5</v>
      </c>
      <c r="C22" s="12">
        <v>247000</v>
      </c>
      <c r="D22" s="12">
        <v>133041</v>
      </c>
      <c r="E22" s="12">
        <v>113959</v>
      </c>
      <c r="F22" s="13">
        <v>0.5386275303643725</v>
      </c>
    </row>
    <row r="23" spans="1:6" x14ac:dyDescent="0.3">
      <c r="A23" s="14">
        <v>2</v>
      </c>
      <c r="B23" s="15" t="s">
        <v>6</v>
      </c>
      <c r="C23" s="12">
        <v>190000</v>
      </c>
      <c r="D23" s="12">
        <v>47750</v>
      </c>
      <c r="E23" s="12">
        <v>142250</v>
      </c>
      <c r="F23" s="13">
        <v>0.25131578947368421</v>
      </c>
    </row>
    <row r="24" spans="1:6" x14ac:dyDescent="0.3">
      <c r="A24" s="14">
        <v>3</v>
      </c>
      <c r="B24" s="15" t="s">
        <v>7</v>
      </c>
      <c r="C24" s="12">
        <v>6004000</v>
      </c>
      <c r="D24" s="12">
        <v>1378500</v>
      </c>
      <c r="E24" s="12">
        <v>4625500</v>
      </c>
      <c r="F24" s="13">
        <v>0.22959693537641573</v>
      </c>
    </row>
    <row r="25" spans="1:6" x14ac:dyDescent="0.3">
      <c r="A25" s="14">
        <v>4</v>
      </c>
      <c r="B25" s="15" t="s">
        <v>8</v>
      </c>
      <c r="C25" s="12">
        <v>304500</v>
      </c>
      <c r="D25" s="12">
        <v>452546</v>
      </c>
      <c r="E25" s="12">
        <v>-148046</v>
      </c>
      <c r="F25" s="13">
        <v>1.4861937602627258</v>
      </c>
    </row>
    <row r="26" spans="1:6" x14ac:dyDescent="0.3">
      <c r="A26" s="14">
        <v>5</v>
      </c>
      <c r="B26" s="15" t="s">
        <v>9</v>
      </c>
      <c r="C26" s="12">
        <v>1586000</v>
      </c>
      <c r="D26" s="12">
        <v>201066</v>
      </c>
      <c r="E26" s="12">
        <v>1384934</v>
      </c>
      <c r="F26" s="13">
        <v>0.12677553593947036</v>
      </c>
    </row>
    <row r="27" spans="1:6" x14ac:dyDescent="0.3">
      <c r="A27" s="14">
        <v>6</v>
      </c>
      <c r="B27" s="15" t="s">
        <v>10</v>
      </c>
      <c r="C27" s="12">
        <v>66000</v>
      </c>
      <c r="D27" s="12">
        <v>0</v>
      </c>
      <c r="E27" s="12">
        <v>66000</v>
      </c>
      <c r="F27" s="13">
        <v>0</v>
      </c>
    </row>
    <row r="28" spans="1:6" ht="15" thickBot="1" x14ac:dyDescent="0.35">
      <c r="A28" s="16"/>
      <c r="B28" s="17" t="s">
        <v>12</v>
      </c>
      <c r="C28" s="18">
        <v>8397500</v>
      </c>
      <c r="D28" s="18">
        <v>2212903</v>
      </c>
      <c r="E28" s="19">
        <v>6184597</v>
      </c>
      <c r="F28" s="20">
        <v>0.26351926168502532</v>
      </c>
    </row>
    <row r="29" spans="1:6" ht="15" thickTop="1" x14ac:dyDescent="0.3"/>
  </sheetData>
  <mergeCells count="3">
    <mergeCell ref="F1:F2"/>
    <mergeCell ref="F10:F11"/>
    <mergeCell ref="F20:F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2</vt:i4>
      </vt:variant>
      <vt:variant>
        <vt:lpstr>Nimega vahemikud</vt:lpstr>
      </vt:variant>
      <vt:variant>
        <vt:i4>1</vt:i4>
      </vt:variant>
    </vt:vector>
  </HeadingPairs>
  <TitlesOfParts>
    <vt:vector size="3" baseType="lpstr">
      <vt:lpstr>Rak.plaan2018-2021_täitmine</vt:lpstr>
      <vt:lpstr>Kokkuvõte 20-21</vt:lpstr>
      <vt:lpstr>'Rak.plaan2018-2021_täitmine'!_Toc530730174</vt:lpstr>
    </vt:vector>
  </TitlesOfParts>
  <Company>Keskkonnaministeeriumi Infotehnoloogiakeskus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Leier</dc:creator>
  <cp:lastModifiedBy>Maria Leier</cp:lastModifiedBy>
  <dcterms:created xsi:type="dcterms:W3CDTF">2022-09-07T07:11:28Z</dcterms:created>
  <dcterms:modified xsi:type="dcterms:W3CDTF">2022-09-15T09:56:45Z</dcterms:modified>
  <dc:title>Lisa 2. KORAK rakendusplaani täitmisega seotud kulud 2020-2021</dc:title>
</cp:coreProperties>
</file>